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324" documentId="120_S{2AC9BD13-BADA-5192-A53E-5A8FF88502F6}" xr6:coauthVersionLast="47" xr6:coauthVersionMax="47" xr10:uidLastSave="{E1EB94A6-9D34-4018-A2F9-A79F6DE77A69}"/>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B8" i="5"/>
  <c r="B9" i="5"/>
  <c r="B10" i="5"/>
  <c r="B11" i="5"/>
  <c r="B12"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8" i="5"/>
  <c r="L8" i="5"/>
  <c r="G9" i="5"/>
  <c r="L9" i="5"/>
  <c r="G10" i="5"/>
  <c r="L10" i="5"/>
  <c r="G11" i="5"/>
  <c r="L11" i="5"/>
  <c r="G12" i="5"/>
  <c r="L12" i="5"/>
  <c r="B13" i="5"/>
  <c r="G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G7" i="5"/>
  <c r="B5" i="2"/>
  <c r="G5" i="2"/>
  <c r="I5" i="2"/>
  <c r="J5" i="2"/>
  <c r="L5"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J72" i="2"/>
  <c r="J73" i="2"/>
  <c r="J74" i="2"/>
  <c r="J75" i="2"/>
  <c r="J76" i="2"/>
  <c r="J77" i="2"/>
  <c r="J78" i="2"/>
  <c r="J79" i="2"/>
  <c r="J80" i="2"/>
  <c r="J81" i="2"/>
  <c r="J82" i="2"/>
  <c r="J83" i="2"/>
  <c r="J84" i="2"/>
  <c r="J85" i="2"/>
  <c r="J86" i="2"/>
  <c r="J87" i="2"/>
  <c r="J88" i="2"/>
  <c r="J89" i="2"/>
  <c r="J90" i="2"/>
  <c r="I72" i="2"/>
  <c r="I73" i="2"/>
  <c r="I74" i="2"/>
  <c r="I75" i="2"/>
  <c r="I76" i="2"/>
  <c r="I77" i="2"/>
  <c r="I78" i="2"/>
  <c r="I79" i="2"/>
  <c r="I80" i="2"/>
  <c r="I81" i="2"/>
  <c r="I82" i="2"/>
  <c r="I83" i="2"/>
  <c r="I84" i="2"/>
  <c r="I85" i="2"/>
  <c r="I86" i="2"/>
  <c r="I87" i="2"/>
  <c r="I88" i="2"/>
  <c r="I89" i="2"/>
  <c r="I90" i="2"/>
  <c r="G72" i="2"/>
  <c r="G73" i="2"/>
  <c r="G74" i="2"/>
  <c r="G75" i="2"/>
  <c r="G76" i="2"/>
  <c r="G77" i="2"/>
  <c r="G78" i="2"/>
  <c r="G79" i="2"/>
  <c r="G80" i="2"/>
  <c r="G81" i="2"/>
  <c r="G82" i="2"/>
  <c r="G83" i="2"/>
  <c r="G84" i="2"/>
  <c r="G85" i="2"/>
  <c r="G86" i="2"/>
  <c r="G87" i="2"/>
  <c r="G88" i="2"/>
  <c r="G89" i="2"/>
  <c r="G90" i="2"/>
  <c r="B72" i="2"/>
  <c r="B73" i="2"/>
  <c r="B74" i="2"/>
  <c r="B75" i="2"/>
  <c r="B76" i="2"/>
  <c r="B77" i="2"/>
  <c r="B78" i="2"/>
  <c r="B79" i="2"/>
  <c r="B80" i="2"/>
  <c r="B81" i="2"/>
  <c r="B82" i="2"/>
  <c r="B83" i="2"/>
  <c r="B84" i="2"/>
  <c r="B85" i="2"/>
  <c r="B86" i="2"/>
  <c r="B87" i="2"/>
  <c r="B88" i="2"/>
  <c r="B89" i="2"/>
  <c r="B9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alcChain>
</file>

<file path=xl/sharedStrings.xml><?xml version="1.0" encoding="utf-8"?>
<sst xmlns="http://schemas.openxmlformats.org/spreadsheetml/2006/main" count="181540" uniqueCount="39149">
  <si>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</si>
  <si>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</si>
  <si>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</si>
  <si>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</si>
  <si>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</si>
  <si>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</si>
  <si>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</si>
  <si>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</si>
  <si>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</si>
  <si>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</si>
  <si>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</si>
  <si>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</si>
  <si>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</si>
  <si>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</si>
  <si>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</si>
  <si>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</si>
  <si>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</si>
  <si>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</si>
  <si>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</si>
  <si>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</si>
  <si>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</si>
  <si>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</si>
  <si>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</si>
  <si>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</si>
  <si>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</si>
  <si>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</si>
  <si>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</si>
  <si>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</si>
  <si>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</si>
  <si>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</si>
  <si>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</si>
  <si>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</si>
  <si>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</si>
  <si>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</si>
  <si>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</si>
  <si>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</si>
  <si>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</si>
  <si>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</si>
  <si>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</si>
  <si>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</si>
  <si>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</si>
  <si>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</si>
  <si>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</si>
  <si>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</si>
  <si>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</si>
  <si>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</si>
  <si>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</si>
  <si>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</si>
  <si>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</si>
  <si>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</si>
  <si>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</si>
  <si>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</si>
  <si>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</si>
  <si>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</si>
  <si>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</si>
  <si>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</si>
  <si>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</si>
  <si>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</si>
  <si>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</si>
  <si>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</si>
  <si>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</si>
  <si>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</si>
  <si>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</si>
  <si>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</si>
  <si>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</si>
  <si>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</si>
  <si>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</si>
  <si>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</si>
  <si>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</si>
  <si>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</si>
  <si>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</si>
  <si>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</si>
  <si>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</si>
  <si>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</si>
  <si>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</si>
  <si>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</si>
  <si>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</si>
  <si>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</si>
  <si>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</si>
  <si>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</si>
  <si>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</si>
  <si>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</si>
  <si>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</si>
  <si>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</si>
  <si>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</si>
  <si>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</si>
  <si>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</si>
  <si>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</si>
  <si>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</si>
  <si>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</si>
  <si>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</si>
  <si>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</si>
  <si>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</si>
  <si>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</si>
  <si>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</si>
  <si>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</si>
  <si>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</si>
  <si>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</si>
  <si>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</si>
  <si>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</si>
  <si>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</si>
  <si>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</si>
  <si>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</si>
  <si>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</si>
  <si>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</si>
  <si>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</si>
  <si>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</si>
  <si>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</si>
  <si>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</si>
  <si>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</si>
  <si>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</si>
  <si>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</si>
  <si>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</si>
  <si>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</si>
  <si>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</si>
  <si>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</si>
  <si>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</si>
  <si>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</si>
  <si>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</si>
  <si>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</si>
  <si>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</si>
  <si>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</si>
  <si>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</si>
  <si>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</si>
  <si>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</si>
  <si>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</si>
  <si>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</si>
  <si>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</si>
  <si>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</si>
  <si>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</si>
  <si>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</si>
  <si>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</si>
  <si>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</si>
  <si>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</si>
  <si>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</si>
  <si>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</si>
  <si>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</si>
  <si>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</si>
  <si>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</si>
  <si>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</si>
  <si>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</si>
  <si>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</si>
  <si>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</si>
  <si>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</si>
  <si>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</si>
  <si>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</si>
  <si>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</si>
  <si>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</si>
  <si>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</si>
  <si>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</si>
  <si>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</si>
  <si>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</si>
  <si>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</si>
  <si>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</si>
  <si>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</si>
  <si>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</si>
  <si>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</si>
  <si>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</si>
  <si>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</si>
  <si>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</si>
  <si>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</si>
  <si>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</si>
  <si>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</si>
  <si>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</si>
  <si>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</si>
  <si>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</si>
  <si>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</si>
  <si>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</si>
  <si>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</si>
  <si>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</si>
  <si>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</si>
  <si>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</si>
  <si>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</si>
  <si>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</si>
  <si>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</si>
  <si>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</si>
  <si>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</si>
  <si>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</si>
  <si>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</si>
  <si>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</si>
  <si>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</si>
  <si>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</si>
  <si>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</si>
  <si>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</si>
  <si>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</si>
  <si>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</si>
  <si>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</si>
  <si>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</si>
  <si>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</si>
  <si>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</si>
  <si>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</si>
  <si>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</si>
  <si>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</si>
  <si>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</si>
  <si>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</si>
  <si>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</si>
  <si>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</si>
  <si>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</si>
  <si>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</si>
  <si>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</si>
  <si>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</si>
  <si>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</si>
  <si>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</si>
  <si>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</si>
  <si>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</si>
  <si>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</si>
  <si>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</si>
  <si>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</si>
  <si>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</si>
  <si>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</si>
  <si>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</si>
  <si>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</si>
  <si>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</si>
  <si>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</si>
  <si>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</si>
  <si>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</si>
  <si>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</si>
  <si>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</si>
  <si>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</si>
  <si>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</si>
  <si>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</si>
  <si>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</si>
  <si>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</si>
  <si>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</si>
  <si>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</si>
  <si>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</si>
  <si>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</si>
  <si>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</si>
  <si>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</si>
  <si>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</si>
  <si>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</si>
  <si>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</si>
  <si>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</si>
  <si>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</si>
  <si>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</si>
  <si>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</si>
  <si>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</si>
  <si>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</si>
  <si>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</si>
  <si>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</si>
  <si>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</si>
  <si>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</si>
  <si>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</si>
  <si>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</si>
  <si>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</si>
  <si>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</si>
  <si>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</si>
  <si>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</si>
  <si>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</si>
  <si>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</si>
  <si>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</si>
  <si>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</si>
  <si>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</si>
  <si>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</si>
  <si>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</si>
  <si>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</si>
  <si>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</si>
  <si>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</si>
  <si>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</si>
  <si>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</si>
  <si>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</si>
  <si>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</si>
  <si>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</si>
  <si>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</si>
  <si>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</si>
  <si>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</si>
  <si>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</si>
  <si>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</si>
  <si>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</si>
  <si>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</si>
  <si>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</si>
  <si>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</si>
  <si>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</si>
  <si>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</si>
  <si>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</si>
  <si>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</si>
  <si>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</si>
  <si>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</si>
  <si>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</si>
  <si>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</si>
  <si>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</si>
  <si>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</si>
  <si>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</si>
  <si>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</si>
  <si>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</si>
  <si>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</si>
  <si>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</si>
  <si>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</si>
  <si>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</si>
  <si>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</si>
  <si>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</si>
  <si>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</si>
  <si>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</si>
  <si>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</si>
  <si>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</si>
  <si>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</si>
  <si>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</si>
  <si>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</si>
  <si>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</si>
  <si>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</si>
  <si>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</si>
  <si>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</si>
  <si>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</si>
  <si>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</si>
  <si>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</si>
  <si>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</si>
  <si>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</si>
  <si>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</si>
  <si>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</si>
  <si>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</si>
  <si>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</si>
  <si>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</si>
  <si>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</si>
  <si>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</si>
  <si>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</si>
  <si>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</si>
  <si>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</si>
  <si>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</si>
  <si>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</si>
  <si>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</si>
  <si>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</si>
  <si>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</si>
  <si>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</si>
  <si>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</si>
  <si>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</si>
  <si>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</si>
  <si>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</si>
  <si>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</si>
  <si>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</si>
  <si>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</si>
  <si>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</si>
  <si>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</si>
  <si>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</si>
  <si>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</si>
  <si>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</si>
  <si>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</si>
  <si>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</si>
  <si>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</si>
  <si>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</si>
  <si>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</si>
  <si>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</si>
  <si>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</si>
  <si>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</si>
  <si>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</si>
  <si>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</si>
  <si>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</si>
  <si>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</si>
  <si>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</si>
  <si>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</si>
  <si>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</si>
  <si>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</si>
  <si>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</si>
  <si>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</si>
  <si>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</si>
  <si>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</si>
  <si>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</si>
  <si>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</si>
  <si>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</si>
  <si>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</si>
  <si>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</si>
  <si>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</si>
  <si>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</si>
  <si>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</si>
  <si>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</si>
  <si>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</si>
  <si>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</si>
  <si>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</si>
  <si>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</si>
  <si>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</si>
  <si>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</si>
  <si>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</si>
  <si>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</si>
  <si>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</si>
  <si>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</si>
  <si>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</si>
  <si>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</si>
  <si>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</si>
  <si>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</si>
  <si>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</si>
  <si>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</si>
  <si>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</si>
  <si>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</si>
  <si>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</si>
  <si>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</si>
  <si>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</si>
  <si>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</si>
  <si>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</si>
  <si>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</si>
  <si>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</si>
  <si>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</si>
  <si>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</si>
  <si>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</si>
  <si>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</si>
  <si>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</si>
  <si>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</si>
  <si>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</si>
  <si>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</si>
  <si>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</si>
  <si>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</si>
  <si>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</si>
  <si>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</si>
  <si>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</si>
  <si>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</si>
  <si>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</si>
  <si>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</si>
  <si>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</si>
  <si>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</si>
  <si>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</si>
  <si>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</si>
  <si>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</si>
  <si>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</si>
  <si>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</si>
  <si>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</si>
  <si>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</si>
  <si>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</si>
  <si>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</si>
  <si>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</si>
  <si>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</si>
  <si>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</si>
  <si>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</si>
  <si>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</si>
  <si>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</si>
  <si>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</si>
  <si>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</si>
  <si>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</si>
  <si>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</si>
  <si>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</si>
  <si>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</si>
  <si>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</si>
  <si>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</si>
  <si>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</si>
  <si>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</si>
  <si>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</si>
  <si>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</si>
  <si>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</si>
  <si>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</si>
  <si>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</si>
  <si>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</si>
  <si>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</si>
  <si>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</si>
  <si>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</si>
  <si>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</si>
  <si>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</si>
  <si>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</si>
  <si>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</si>
  <si>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</si>
  <si>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</si>
  <si>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</si>
  <si>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</si>
  <si>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</si>
  <si>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</si>
  <si>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</si>
  <si>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</si>
  <si>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</si>
  <si>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</si>
  <si>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</si>
  <si>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</si>
  <si>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</si>
  <si>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</si>
  <si>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</si>
  <si>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</si>
  <si>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</si>
  <si>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</si>
  <si>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</si>
  <si>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</si>
  <si>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</si>
  <si>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</si>
  <si>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</si>
  <si>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</si>
  <si>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</si>
  <si>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</si>
  <si>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</si>
  <si>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</si>
  <si>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</si>
  <si>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</si>
  <si>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</si>
  <si>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</si>
  <si>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</si>
  <si>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</si>
  <si>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</si>
  <si>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</si>
  <si>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</si>
  <si>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</si>
  <si>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</si>
  <si>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</si>
  <si>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</si>
  <si>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</si>
  <si>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</si>
  <si>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</si>
  <si>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</si>
  <si>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</si>
  <si>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</si>
  <si>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</si>
  <si>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</si>
  <si>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</si>
  <si>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</si>
  <si>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</si>
  <si>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</si>
  <si>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</si>
  <si>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</si>
  <si>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</si>
  <si>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</si>
  <si>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</si>
  <si>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</si>
  <si>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</si>
  <si>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</si>
  <si>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</si>
  <si>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</si>
  <si>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</si>
  <si>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</si>
  <si>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</si>
  <si>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</si>
  <si>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</si>
  <si>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</si>
  <si>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</si>
  <si>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</si>
  <si>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</si>
  <si>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</si>
  <si>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</si>
  <si>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</si>
  <si>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</si>
  <si>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</si>
  <si>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</si>
  <si>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</si>
  <si>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</si>
  <si>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</si>
  <si>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</si>
  <si>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</si>
  <si>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</si>
  <si>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</si>
  <si>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</si>
  <si>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</si>
  <si>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</si>
  <si>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</si>
  <si>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</si>
  <si>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</si>
  <si>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</si>
  <si>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</si>
  <si>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</si>
  <si>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</si>
  <si>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</si>
  <si>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</si>
  <si>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</si>
  <si>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</si>
  <si>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</si>
  <si>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</si>
  <si>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</si>
  <si>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</si>
  <si>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</si>
  <si>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</si>
  <si>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</si>
  <si>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</si>
  <si>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</si>
  <si>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</si>
  <si>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</si>
  <si>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</si>
  <si>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</si>
  <si>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</si>
  <si>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</si>
  <si>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</si>
  <si>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</si>
  <si>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</si>
  <si>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</si>
  <si>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</si>
  <si>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</si>
  <si>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</si>
  <si>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</si>
  <si>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</si>
  <si>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</si>
  <si>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</si>
  <si>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</si>
  <si>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</si>
  <si>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</si>
  <si>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</si>
  <si>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</si>
  <si>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</si>
  <si>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</si>
  <si>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</si>
  <si>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</si>
  <si>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</si>
  <si>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</si>
  <si>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</si>
  <si>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</si>
  <si>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</si>
  <si>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</si>
  <si>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</si>
  <si>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</si>
  <si>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</si>
  <si>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</si>
  <si>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</si>
  <si>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</si>
  <si>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</si>
  <si>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</si>
  <si>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</si>
  <si>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</si>
  <si>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</si>
  <si>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</si>
  <si>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</si>
  <si>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</si>
  <si>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</si>
  <si>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</si>
  <si>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</si>
  <si>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</si>
  <si>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</si>
  <si>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</si>
  <si>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</si>
  <si>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</si>
  <si>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</si>
  <si>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</si>
  <si>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</si>
  <si>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</si>
  <si>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</si>
  <si>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</si>
  <si>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</si>
  <si>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</si>
  <si>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</si>
  <si>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</si>
  <si>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</si>
  <si>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</si>
  <si>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</si>
  <si>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</si>
  <si>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</si>
  <si>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</si>
  <si>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</si>
  <si>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</si>
  <si>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</si>
  <si>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</si>
  <si>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</si>
  <si>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</si>
  <si>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</si>
  <si>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</si>
  <si>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</si>
  <si>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</si>
  <si>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</si>
  <si>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</si>
  <si>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</si>
  <si>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</si>
  <si>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</si>
  <si>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</si>
  <si>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</si>
  <si>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</si>
  <si>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</si>
  <si>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</si>
  <si>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</si>
  <si>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</si>
  <si>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</si>
  <si>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</si>
  <si>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</si>
  <si>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</si>
  <si>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</si>
  <si>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</si>
  <si>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</si>
  <si>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</si>
  <si>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</si>
  <si>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</si>
  <si>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</si>
  <si>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</si>
  <si>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</si>
  <si>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</si>
  <si>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</si>
  <si>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</si>
  <si>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</si>
  <si>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</si>
  <si>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</si>
  <si>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</si>
  <si>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</si>
  <si>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</si>
  <si>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</si>
  <si>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</si>
  <si>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</si>
  <si>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</si>
  <si>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</si>
  <si>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</si>
  <si>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</si>
  <si>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</si>
  <si>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</si>
  <si>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</si>
  <si>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</si>
  <si>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</si>
  <si>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</si>
  <si>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</si>
  <si>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</si>
  <si>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</si>
  <si>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</si>
  <si>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</si>
  <si>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</si>
  <si>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</si>
  <si>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</si>
  <si>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</si>
  <si>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</si>
  <si>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</si>
  <si>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</si>
  <si>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</si>
  <si>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</si>
  <si>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</si>
  <si>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</si>
  <si>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</si>
  <si>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</si>
  <si>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</si>
  <si>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</si>
  <si>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</si>
  <si>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</si>
  <si>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</si>
  <si>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</si>
  <si>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</si>
  <si>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</si>
  <si>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</si>
  <si>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</si>
  <si>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</si>
  <si>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</si>
  <si>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</si>
  <si>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</si>
  <si>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</si>
  <si>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</si>
  <si>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</si>
  <si>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</si>
  <si>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</si>
  <si>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</si>
  <si>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</si>
  <si>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</si>
  <si>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</si>
  <si>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</si>
  <si>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</si>
  <si>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</si>
  <si>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</si>
  <si>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</si>
  <si>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</si>
  <si>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</si>
  <si>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</si>
  <si>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</si>
  <si>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</si>
  <si>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</si>
  <si>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</si>
  <si>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</si>
  <si>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</si>
  <si>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</si>
  <si>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</si>
  <si>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</si>
  <si>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</si>
  <si>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</si>
  <si>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</si>
  <si>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</si>
  <si>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</si>
  <si>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</si>
  <si>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</si>
  <si>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</si>
  <si>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</si>
  <si>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</si>
  <si>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</si>
  <si>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</si>
  <si>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</si>
  <si>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</si>
  <si>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</si>
  <si>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</si>
  <si>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</si>
  <si>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</si>
  <si>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</si>
  <si>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</si>
  <si>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</si>
  <si>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</si>
  <si>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</si>
  <si>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</si>
  <si>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</si>
  <si>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</si>
  <si>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</si>
  <si>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</si>
  <si>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</si>
  <si>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</si>
  <si>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</si>
  <si>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</si>
  <si>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</si>
  <si>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</si>
  <si>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</si>
  <si>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</si>
  <si>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</si>
  <si>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</si>
  <si>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</si>
  <si>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</si>
  <si>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</si>
  <si>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</si>
  <si>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</si>
  <si>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</si>
  <si>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</si>
  <si>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</si>
  <si>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</si>
  <si>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</si>
  <si>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</si>
  <si>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</si>
  <si>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</si>
  <si>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</si>
  <si>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</si>
  <si>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</si>
  <si>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</si>
  <si>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</si>
  <si>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</si>
  <si>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</si>
  <si>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</si>
  <si>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</si>
  <si>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</si>
  <si>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</si>
  <si>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</si>
  <si>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</si>
  <si>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</si>
  <si>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</si>
  <si>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</si>
  <si>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</si>
  <si>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</si>
  <si>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</si>
  <si>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</si>
  <si>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</si>
  <si>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</si>
  <si>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</si>
  <si>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</si>
  <si>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</si>
  <si>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</si>
  <si>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</si>
  <si>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</si>
  <si>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</si>
  <si>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</si>
  <si>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</si>
  <si>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</si>
  <si>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</si>
  <si>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</si>
  <si>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</si>
  <si>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</si>
  <si>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</si>
  <si>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</si>
  <si>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</si>
  <si>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</si>
  <si>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</si>
  <si>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</si>
  <si>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</si>
  <si>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</si>
  <si>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</si>
  <si>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</si>
  <si>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</si>
  <si>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</si>
  <si>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</si>
  <si>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</si>
  <si>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</si>
  <si>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</si>
  <si>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</si>
  <si>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</si>
  <si>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</si>
  <si>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</si>
  <si>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</si>
  <si>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</si>
  <si>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</si>
  <si>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</si>
  <si>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</si>
  <si>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</si>
  <si>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</si>
  <si>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</si>
  <si>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</si>
  <si>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</si>
  <si>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</si>
  <si>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</si>
  <si>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</si>
  <si>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</si>
  <si>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</si>
  <si>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</si>
  <si>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</si>
  <si>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</si>
  <si>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</si>
  <si>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</si>
  <si>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</si>
  <si>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</si>
  <si>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</si>
  <si>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</si>
  <si>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</si>
  <si>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</si>
  <si>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</si>
  <si>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</si>
  <si>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</si>
  <si>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</si>
  <si>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</si>
  <si>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</si>
  <si>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</si>
  <si>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</si>
  <si>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</si>
  <si>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</si>
  <si>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</si>
  <si>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</si>
  <si>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</si>
  <si>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</si>
  <si>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</si>
  <si>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</si>
  <si>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</si>
  <si>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</si>
  <si>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</si>
  <si>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</si>
  <si>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</si>
  <si>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</si>
  <si>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</si>
  <si>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</si>
  <si>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</si>
  <si>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</si>
  <si>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</si>
  <si>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</si>
  <si>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</si>
  <si>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</si>
  <si>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</si>
  <si>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</si>
  <si>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</si>
  <si>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</si>
  <si>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</si>
  <si>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</si>
  <si>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</si>
  <si>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</si>
  <si>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</si>
  <si>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</si>
  <si>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</si>
  <si>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</si>
  <si>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</si>
  <si>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</si>
  <si>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</si>
  <si>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</si>
  <si>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</si>
  <si>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</si>
  <si>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</si>
  <si>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</si>
  <si>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</si>
  <si>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</si>
  <si>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</si>
  <si>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</si>
  <si>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</si>
  <si>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</si>
  <si>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</si>
  <si>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</si>
  <si>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</si>
  <si>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</si>
  <si>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</si>
  <si>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</si>
  <si>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</si>
  <si>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</si>
  <si>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</si>
  <si>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</si>
  <si>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</si>
  <si>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</si>
  <si>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</si>
  <si>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</si>
  <si>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</si>
  <si>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</si>
  <si>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</si>
  <si>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</si>
  <si>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</si>
  <si>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</si>
  <si>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</si>
  <si>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</si>
  <si>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</si>
  <si>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</si>
  <si>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</si>
  <si>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</si>
  <si>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</si>
  <si>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</si>
  <si>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</si>
  <si>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</si>
  <si>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</si>
  <si>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</si>
  <si>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</si>
  <si>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</si>
  <si>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</si>
  <si>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</si>
  <si>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</si>
  <si>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</si>
  <si>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</si>
  <si>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</si>
  <si>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</si>
  <si>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</si>
  <si>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</si>
  <si>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</si>
  <si>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</si>
  <si>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</si>
  <si>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</si>
  <si>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</si>
  <si>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</si>
  <si>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</si>
  <si>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</si>
  <si>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</si>
  <si>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</si>
  <si>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</si>
  <si>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</si>
  <si>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</si>
  <si>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</si>
  <si>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</si>
  <si>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</si>
  <si>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</si>
  <si>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</si>
  <si>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</si>
  <si>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</si>
  <si>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</si>
  <si>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</si>
  <si>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</si>
  <si>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</si>
  <si>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</si>
  <si>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</si>
  <si>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</si>
  <si>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</si>
  <si>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</si>
  <si>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</si>
  <si>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</si>
  <si>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</si>
  <si>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</si>
  <si>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</si>
  <si>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</si>
  <si>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</si>
  <si>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</si>
  <si>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</si>
  <si>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</si>
  <si>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</si>
  <si>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</si>
  <si>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</si>
  <si>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</si>
  <si>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</si>
  <si>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</si>
  <si>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</si>
  <si>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</si>
  <si>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</si>
  <si>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</si>
  <si>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</si>
  <si>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</si>
  <si>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</si>
  <si>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</si>
  <si>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</si>
  <si>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</si>
  <si>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</si>
  <si>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</si>
  <si>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</si>
  <si>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</si>
  <si>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</si>
  <si>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</si>
  <si>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</si>
  <si>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</si>
  <si>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</si>
  <si>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</si>
  <si>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</si>
  <si>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</si>
  <si>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</si>
  <si>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</si>
  <si>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</si>
  <si>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</si>
  <si>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</si>
  <si>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</si>
  <si>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</si>
  <si>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</si>
  <si>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</si>
  <si>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</si>
  <si>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</si>
  <si>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</si>
  <si>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</si>
  <si>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</si>
  <si>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</si>
  <si>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</si>
  <si>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</si>
  <si>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</si>
  <si>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</si>
  <si>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</si>
  <si>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</si>
  <si>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</si>
  <si>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</si>
  <si>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</si>
  <si>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</si>
  <si>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</si>
  <si>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</si>
  <si>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</si>
  <si>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</si>
  <si>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</si>
  <si>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</si>
  <si>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</si>
  <si>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</si>
  <si>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</si>
  <si>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</si>
  <si>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</si>
  <si>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</si>
  <si>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</si>
  <si>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</si>
  <si>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</si>
  <si>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</si>
  <si>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</si>
  <si>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</si>
  <si>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</si>
  <si>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</si>
  <si>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</si>
  <si>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</si>
  <si>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</si>
  <si>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</si>
  <si>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</si>
  <si>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</si>
  <si>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</si>
  <si>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</si>
  <si>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</si>
  <si>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</si>
  <si>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</si>
  <si>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</si>
  <si>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</si>
  <si>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</si>
  <si>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</si>
  <si>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</si>
  <si>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</si>
  <si>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</si>
  <si>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</si>
  <si>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</si>
  <si>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</si>
  <si>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</si>
  <si>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</si>
  <si>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</si>
  <si>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</si>
  <si>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</si>
  <si>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</si>
  <si>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</si>
  <si>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</si>
  <si>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</si>
  <si>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</si>
  <si>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</si>
  <si>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</si>
  <si>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</si>
  <si>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</si>
  <si>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</si>
  <si>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</si>
  <si>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</si>
  <si>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</si>
  <si>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</si>
  <si>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</si>
  <si>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</si>
  <si>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</si>
  <si>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</si>
  <si>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</si>
  <si>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</si>
  <si>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</si>
  <si>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</si>
  <si>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</si>
  <si>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</si>
  <si>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</si>
  <si>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</si>
  <si>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</si>
  <si>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</si>
  <si>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</si>
  <si>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</si>
  <si>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</si>
  <si>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</si>
  <si>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</si>
  <si>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</si>
  <si>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</si>
  <si>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</si>
  <si>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</si>
  <si>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</si>
  <si>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</si>
  <si>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</si>
  <si>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</si>
  <si>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</si>
  <si>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</si>
  <si>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</si>
  <si>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</si>
  <si>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</si>
  <si>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</si>
  <si>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</si>
  <si>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</si>
  <si>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</si>
  <si>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</si>
  <si>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</si>
  <si>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</si>
  <si>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</si>
  <si>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</si>
  <si>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</si>
  <si>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</si>
  <si>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</si>
  <si>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</si>
  <si>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</si>
  <si>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</si>
  <si>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</si>
  <si>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</si>
  <si>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</si>
  <si>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</si>
  <si>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</si>
  <si>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</si>
  <si>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</si>
  <si>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</si>
  <si>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</si>
  <si>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</si>
  <si>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</si>
  <si>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</si>
  <si>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</si>
  <si>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</si>
  <si>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</si>
  <si>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</si>
  <si>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</si>
  <si>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</si>
  <si>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</si>
  <si>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</si>
  <si>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</si>
  <si>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</si>
  <si>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</si>
  <si>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</si>
  <si>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</si>
  <si>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</si>
  <si>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</si>
  <si>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</si>
  <si>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</si>
  <si>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</si>
  <si>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</si>
  <si>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</si>
  <si>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</si>
  <si>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</si>
  <si>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</si>
  <si>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</si>
  <si>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</si>
  <si>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</si>
  <si>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</si>
  <si>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</si>
  <si>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</si>
  <si>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</si>
  <si>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</si>
  <si>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</si>
  <si>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</si>
  <si>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</si>
  <si>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</si>
  <si>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</si>
  <si>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</si>
  <si>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</si>
  <si>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</si>
  <si>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</si>
  <si>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</si>
  <si>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</si>
  <si>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</si>
  <si>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</si>
  <si>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</si>
  <si>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</si>
  <si>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</si>
  <si>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</si>
  <si>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</si>
  <si>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</si>
  <si>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</si>
  <si>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</si>
  <si>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</si>
  <si>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</si>
  <si>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</si>
  <si>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</si>
  <si>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</si>
  <si>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</si>
  <si>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</si>
  <si>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</si>
  <si>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</si>
  <si>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</si>
  <si>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</si>
  <si>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</si>
  <si>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</si>
  <si>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</si>
  <si>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</si>
  <si>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</si>
  <si>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</si>
  <si>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</si>
  <si>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</si>
  <si>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</si>
  <si>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</si>
  <si>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</si>
  <si>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</si>
  <si>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</si>
  <si>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</si>
  <si>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</si>
  <si>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</si>
  <si>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</si>
  <si>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</si>
  <si>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</si>
  <si>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</si>
  <si>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</si>
  <si>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</si>
  <si>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</si>
  <si>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</si>
  <si>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</si>
  <si>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</si>
  <si>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</si>
  <si>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</si>
  <si>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</si>
  <si>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</si>
  <si>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</si>
  <si>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</si>
  <si>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</si>
  <si>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</si>
  <si>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</si>
  <si>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</si>
  <si>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</si>
  <si>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</si>
  <si>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</si>
  <si>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</si>
  <si>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</si>
  <si>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</si>
  <si>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</si>
  <si>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</si>
  <si>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</si>
  <si>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</si>
  <si>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</si>
  <si>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</si>
  <si>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</si>
  <si>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</si>
  <si>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</si>
  <si>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</si>
  <si>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</si>
  <si>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</si>
  <si>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</si>
  <si>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</si>
  <si>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</si>
  <si>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</si>
  <si>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</si>
  <si>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</si>
  <si>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</si>
  <si>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</si>
  <si>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</si>
  <si>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</si>
  <si>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</si>
  <si>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</si>
  <si>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</si>
  <si>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</si>
  <si>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</si>
  <si>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</si>
  <si>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</si>
  <si>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</si>
  <si>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</si>
  <si>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</si>
  <si>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</si>
  <si>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</si>
  <si>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</si>
  <si>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</si>
  <si>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</si>
  <si>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</si>
  <si>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</si>
  <si>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</si>
  <si>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</si>
  <si>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</si>
  <si>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</si>
  <si>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</si>
  <si>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</si>
  <si>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</si>
  <si>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</si>
  <si>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</si>
  <si>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</si>
  <si>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</si>
  <si>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</si>
  <si>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</si>
  <si>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</si>
  <si>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</si>
  <si>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</si>
  <si>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</si>
  <si>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</si>
  <si>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</si>
  <si>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</si>
  <si>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</si>
  <si>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</si>
  <si>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</si>
  <si>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</si>
  <si>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</si>
  <si>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</si>
  <si>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</si>
  <si>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</si>
  <si>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</si>
  <si>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</si>
  <si>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</si>
  <si>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</si>
  <si>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</si>
  <si>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</si>
  <si>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</si>
  <si>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</si>
  <si>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</si>
  <si>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</si>
  <si>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</si>
  <si>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</si>
  <si>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</si>
  <si>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</si>
  <si>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</si>
  <si>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</si>
  <si>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</si>
  <si>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</si>
  <si>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</si>
  <si>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</si>
  <si>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</si>
  <si>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</si>
  <si>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</si>
  <si>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</si>
  <si>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</si>
  <si>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</si>
  <si>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</si>
  <si>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</si>
  <si>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</si>
  <si>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</si>
  <si>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</si>
  <si>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</si>
  <si>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</si>
  <si>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</si>
  <si>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</si>
  <si>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</si>
  <si>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</si>
  <si>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</si>
  <si>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</si>
  <si>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</si>
  <si>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</si>
  <si>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</si>
  <si>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</si>
  <si>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</si>
  <si>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</si>
  <si>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</si>
  <si>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</si>
  <si>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</si>
  <si>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</si>
  <si>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</si>
  <si>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</si>
  <si>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</si>
  <si>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</si>
  <si>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</si>
  <si>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</si>
  <si>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</si>
  <si>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</si>
  <si>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</si>
  <si>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</si>
  <si>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</si>
  <si>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</si>
  <si>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</si>
  <si>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</si>
  <si>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</si>
  <si>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</si>
  <si>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</si>
  <si>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</si>
  <si>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</si>
  <si>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</si>
  <si>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</si>
  <si>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</si>
  <si>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</si>
  <si>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</si>
  <si>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</si>
  <si>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</si>
  <si>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</si>
  <si>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</si>
  <si>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</si>
  <si>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</si>
  <si>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</si>
  <si>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</si>
  <si>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</si>
  <si>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</si>
  <si>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</si>
  <si>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</si>
  <si>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</si>
  <si>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</si>
  <si>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</si>
  <si>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</si>
  <si>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</si>
  <si>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</si>
  <si>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</si>
  <si>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</si>
  <si>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</si>
  <si>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</si>
  <si>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</si>
  <si>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</si>
  <si>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</si>
  <si>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</si>
  <si>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</si>
  <si>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</si>
  <si>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</si>
  <si>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</si>
  <si>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</si>
  <si>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</si>
  <si>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</si>
  <si>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</si>
  <si>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</si>
  <si>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</si>
  <si>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</si>
  <si>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</si>
  <si>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</si>
  <si>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</si>
  <si>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</si>
  <si>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</si>
  <si>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</si>
  <si>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</si>
  <si>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</si>
  <si>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</si>
  <si>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</si>
  <si>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</si>
  <si>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</si>
  <si>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</si>
  <si>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</si>
  <si>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</si>
  <si>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</si>
  <si>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</si>
  <si>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</si>
  <si>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</si>
  <si>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</si>
  <si>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</si>
  <si>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</si>
  <si>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</si>
  <si>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</si>
  <si>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</si>
  <si>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</si>
  <si>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</si>
  <si>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</si>
  <si>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</si>
  <si>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</si>
  <si>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</si>
  <si>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</si>
  <si>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</si>
  <si>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</si>
  <si>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</si>
  <si>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</si>
  <si>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</si>
  <si>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</si>
  <si>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</si>
  <si>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</si>
  <si>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</si>
  <si>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</si>
  <si>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</si>
  <si>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</si>
  <si>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</si>
  <si>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</si>
  <si>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</si>
  <si>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</si>
  <si>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</si>
  <si>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</si>
  <si>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</si>
  <si>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</si>
  <si>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</si>
  <si>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</si>
  <si>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</si>
  <si>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</si>
  <si>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</si>
  <si>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</si>
  <si>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</si>
  <si>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</si>
  <si>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</si>
  <si>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</si>
  <si>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</si>
  <si>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</si>
  <si>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</si>
  <si>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</si>
  <si>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</si>
  <si>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</si>
  <si>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</si>
  <si>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</si>
  <si>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</si>
  <si>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</si>
  <si>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</si>
  <si>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</si>
  <si>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</si>
  <si>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</si>
  <si>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</si>
  <si>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</si>
  <si>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</si>
  <si>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</si>
  <si>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</si>
  <si>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</si>
  <si>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</si>
  <si>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</si>
  <si>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</si>
  <si>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</si>
  <si>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</si>
  <si>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</si>
  <si>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</si>
  <si>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</si>
  <si>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</si>
  <si>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</si>
  <si>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</si>
  <si>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</si>
  <si>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</si>
  <si>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</si>
  <si>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</si>
  <si>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</si>
  <si>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</si>
  <si>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</si>
  <si>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</si>
  <si>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</si>
  <si>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</si>
  <si>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</si>
  <si>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</si>
  <si>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</si>
  <si>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</si>
  <si>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</si>
  <si>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</si>
  <si>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</si>
  <si>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</si>
  <si>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</si>
  <si>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</si>
  <si>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</si>
  <si>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</si>
  <si>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</si>
  <si>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</si>
  <si>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</si>
  <si>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</si>
  <si>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</si>
  <si>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</si>
  <si>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</si>
  <si>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</si>
  <si>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</si>
  <si>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</si>
  <si>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</si>
  <si>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</si>
  <si>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</si>
  <si>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</si>
  <si>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</si>
  <si>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</si>
  <si>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</si>
  <si>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</si>
  <si>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</si>
  <si>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</si>
  <si>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</si>
  <si>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</si>
  <si>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</si>
  <si>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</si>
  <si>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</si>
  <si>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</si>
  <si>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</si>
  <si>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</si>
  <si>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</si>
  <si>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</si>
  <si>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</si>
  <si>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</si>
  <si>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</si>
  <si>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</si>
  <si>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</si>
  <si>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</si>
  <si>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</si>
  <si>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</si>
  <si>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</si>
  <si>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</si>
  <si>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</si>
  <si>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</si>
  <si>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</si>
  <si>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</si>
  <si>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</si>
  <si>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</si>
  <si>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</si>
  <si>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</si>
  <si>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</si>
  <si>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</si>
  <si>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</si>
  <si>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</si>
  <si>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</si>
  <si>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</si>
  <si>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</si>
  <si>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</si>
  <si>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</si>
  <si>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</si>
  <si>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</si>
  <si>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</si>
  <si>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</si>
  <si>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</si>
  <si>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</si>
  <si>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</si>
  <si>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</si>
  <si>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</si>
  <si>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</si>
  <si>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</si>
  <si>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</si>
  <si>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</si>
  <si>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</si>
  <si>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</si>
  <si>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</si>
  <si>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</si>
  <si>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</si>
  <si>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</si>
  <si>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</si>
  <si>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</si>
  <si>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</si>
  <si>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</si>
  <si>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</si>
  <si>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</si>
  <si>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</si>
  <si>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</si>
  <si>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</si>
  <si>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</si>
  <si>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</si>
  <si>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</si>
  <si>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</si>
  <si>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</si>
  <si>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</si>
  <si>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</si>
  <si>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</si>
  <si>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</si>
  <si>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</si>
  <si>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</si>
  <si>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</si>
  <si>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</si>
  <si>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</si>
  <si>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</si>
  <si>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</si>
  <si>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</si>
  <si>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</si>
  <si>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</si>
  <si>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</si>
  <si>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</si>
  <si>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</si>
  <si>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</si>
  <si>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</si>
  <si>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</si>
  <si>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</si>
  <si>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</si>
  <si>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</si>
  <si>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</si>
  <si>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</si>
  <si>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</si>
  <si>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</si>
  <si>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</si>
  <si>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</si>
  <si>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</si>
  <si>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</si>
  <si>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</si>
  <si>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</si>
  <si>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</si>
  <si>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</si>
  <si>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</si>
  <si>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</si>
  <si>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</si>
  <si>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</si>
  <si>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</si>
  <si>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</si>
  <si>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</si>
  <si>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</si>
  <si>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</si>
  <si>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</si>
  <si>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</si>
  <si>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</si>
  <si>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</si>
  <si>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</si>
  <si>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</si>
  <si>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</si>
  <si>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</si>
  <si>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</si>
  <si>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</si>
  <si>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</si>
  <si>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</si>
  <si>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</si>
  <si>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</si>
  <si>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</si>
  <si>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</si>
  <si>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</si>
  <si>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</si>
  <si>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</si>
  <si>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</si>
  <si>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</si>
  <si>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</si>
  <si>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</si>
  <si>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</si>
  <si>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</si>
  <si>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</si>
  <si>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</si>
  <si>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</si>
  <si>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</si>
  <si>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</si>
  <si>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</si>
  <si>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</si>
  <si>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</si>
  <si>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</si>
  <si>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</si>
  <si>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</si>
  <si>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</si>
  <si>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</si>
  <si>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</si>
  <si>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</si>
  <si>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</si>
  <si>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</si>
  <si>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</si>
  <si>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</si>
  <si>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</si>
  <si>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</si>
  <si>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</si>
  <si>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</si>
  <si>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</si>
  <si>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</si>
  <si>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</si>
  <si>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</si>
  <si>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</si>
  <si>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</si>
  <si>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</si>
  <si>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</si>
  <si>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</si>
  <si>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</si>
  <si>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</si>
  <si>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</si>
  <si>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</si>
  <si>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</si>
  <si>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</si>
  <si>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</si>
  <si>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</si>
  <si>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</si>
  <si>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</si>
  <si>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</si>
  <si>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</si>
  <si>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</si>
  <si>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</si>
  <si>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</si>
  <si>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</si>
  <si>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</si>
  <si>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</si>
  <si>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</si>
  <si>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</si>
  <si>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</si>
  <si>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</si>
  <si>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</si>
  <si>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</si>
  <si>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</si>
  <si>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</si>
  <si>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</si>
  <si>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</si>
  <si>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</si>
  <si>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</si>
  <si>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</si>
  <si>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</si>
  <si>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</si>
  <si>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</si>
  <si>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</si>
  <si>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</si>
  <si>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</si>
  <si>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</si>
  <si>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</si>
  <si>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</si>
  <si>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</si>
  <si>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</si>
  <si>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</si>
  <si>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</si>
  <si>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</si>
  <si>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</si>
  <si>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</si>
  <si>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</si>
  <si>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</si>
  <si>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</si>
  <si>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</si>
  <si>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</si>
  <si>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</si>
  <si>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</si>
  <si>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</si>
  <si>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</si>
  <si>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</si>
  <si>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</si>
  <si>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</si>
  <si>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</si>
  <si>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</si>
  <si>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</si>
  <si>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</si>
  <si>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</si>
  <si>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</si>
  <si>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</si>
  <si>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</si>
  <si>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</si>
  <si>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</si>
  <si>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</si>
  <si>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</si>
  <si>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</si>
  <si>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</si>
  <si>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</si>
  <si>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</si>
  <si>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</si>
  <si>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</si>
  <si>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</si>
  <si>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</si>
  <si>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</si>
  <si>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</si>
  <si>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</si>
  <si>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</si>
  <si>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</si>
  <si>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</si>
  <si>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</si>
  <si>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</si>
  <si>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</si>
  <si>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</si>
  <si>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</si>
  <si>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</si>
  <si>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</si>
  <si>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</si>
  <si>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</si>
  <si>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</si>
  <si>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</si>
  <si>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</si>
  <si>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</si>
  <si>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</si>
  <si>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</si>
  <si>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</si>
  <si>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</si>
  <si>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</si>
  <si>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</si>
  <si>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</si>
  <si>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</si>
  <si>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</si>
  <si>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</si>
  <si>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</si>
  <si>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</si>
  <si>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</si>
  <si>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</si>
  <si>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</si>
  <si>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</si>
  <si>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</si>
  <si>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</si>
  <si>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</si>
  <si>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</si>
  <si>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</si>
  <si>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</si>
  <si>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</si>
  <si>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</si>
  <si>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</si>
  <si>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</si>
  <si>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</si>
  <si>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</si>
  <si>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</si>
  <si>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</si>
  <si>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</si>
  <si>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</si>
  <si>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</si>
  <si>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</si>
  <si>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</si>
  <si>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</si>
  <si>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</si>
  <si>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</si>
  <si>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</si>
  <si>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</si>
  <si>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</si>
  <si>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</si>
  <si>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</si>
  <si>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</si>
  <si>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</si>
  <si>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</si>
  <si>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</si>
  <si>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</si>
  <si>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</si>
  <si>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</si>
  <si>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</si>
  <si>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</si>
  <si>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</si>
  <si>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</si>
  <si>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</si>
  <si>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</si>
  <si>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</si>
  <si>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</si>
  <si>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</si>
  <si>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</si>
  <si>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</si>
  <si>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</si>
  <si>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</si>
  <si>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</si>
  <si>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</si>
  <si>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</si>
  <si>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</si>
  <si>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</si>
  <si>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</si>
  <si>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</si>
  <si>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</si>
  <si>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</si>
  <si>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</si>
  <si>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</si>
  <si>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</si>
  <si>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</si>
  <si>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</si>
  <si>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</si>
  <si>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</si>
  <si>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</si>
  <si>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</si>
  <si>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</si>
  <si>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</si>
  <si>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</si>
  <si>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</si>
  <si>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</si>
  <si>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</si>
  <si>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</si>
  <si>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</si>
  <si>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</si>
  <si>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</si>
  <si>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</si>
  <si>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</si>
  <si>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</si>
  <si>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</si>
  <si>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</si>
  <si>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</si>
  <si>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</si>
  <si>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</si>
  <si>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</si>
  <si>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</si>
  <si>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</si>
  <si>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</si>
  <si>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</si>
  <si>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</si>
  <si>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</si>
  <si>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</si>
  <si>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</si>
  <si>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</si>
  <si>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</si>
  <si>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</si>
  <si>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</si>
  <si>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</si>
  <si>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</si>
  <si>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</si>
  <si>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</si>
  <si>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</si>
  <si>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</si>
  <si>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</si>
  <si>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</si>
  <si>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</si>
  <si>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</si>
  <si>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</si>
  <si>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</si>
  <si>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</si>
  <si>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</si>
  <si>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</si>
  <si>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</si>
  <si>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</si>
  <si>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</si>
  <si>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</si>
  <si>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</si>
  <si>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</si>
  <si>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</si>
  <si>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</si>
  <si>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</si>
  <si>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</si>
  <si>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</si>
  <si>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</si>
  <si>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</si>
  <si>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</si>
  <si>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</si>
  <si>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</si>
  <si>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</si>
  <si>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</si>
  <si>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</si>
  <si>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</si>
  <si>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</si>
  <si>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</si>
  <si>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</si>
  <si>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</si>
  <si>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</si>
  <si>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</si>
  <si>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</si>
  <si>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</si>
  <si>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</si>
  <si>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</si>
  <si>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</si>
  <si>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</si>
  <si>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</si>
  <si>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</si>
  <si>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</si>
  <si>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</si>
  <si>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</si>
  <si>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</si>
  <si>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</si>
  <si>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</si>
  <si>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</si>
  <si>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</si>
  <si>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</si>
  <si>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</si>
  <si>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</si>
  <si>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</si>
  <si>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</si>
  <si>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</si>
  <si>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</si>
  <si>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</si>
  <si>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</si>
  <si>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</si>
  <si>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</si>
  <si>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</si>
  <si>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</si>
  <si>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</si>
  <si>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</si>
  <si>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</si>
  <si>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</si>
  <si>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</si>
  <si>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</si>
  <si>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</si>
  <si>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</si>
  <si>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</si>
  <si>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</si>
  <si>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</si>
  <si>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</si>
  <si>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</si>
  <si>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</si>
  <si>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</si>
  <si>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</si>
  <si>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</si>
  <si>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</si>
  <si>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</si>
  <si>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</si>
  <si>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</si>
  <si>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</si>
  <si>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</si>
  <si>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</si>
  <si>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</si>
  <si>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</si>
  <si>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</si>
  <si>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</si>
  <si>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</si>
  <si>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</si>
  <si>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</si>
  <si>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</si>
  <si>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</si>
  <si>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</si>
  <si>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</si>
  <si>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</si>
  <si>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</si>
  <si>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</si>
  <si>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</si>
  <si>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</si>
  <si>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</si>
  <si>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</si>
  <si>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</si>
  <si>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</si>
  <si>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</si>
  <si>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</si>
  <si>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</si>
  <si>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</si>
  <si>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</si>
  <si>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</si>
  <si>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</si>
  <si>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</si>
  <si>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</si>
  <si>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</si>
  <si>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</si>
  <si>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</si>
  <si>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</si>
  <si>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</si>
  <si>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</si>
  <si>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</si>
  <si>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</si>
  <si>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</si>
  <si>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</si>
  <si>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</si>
  <si>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</si>
  <si>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</si>
  <si>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</si>
  <si>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</si>
  <si>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</si>
  <si>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</si>
  <si>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</si>
  <si>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</si>
  <si>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</si>
  <si>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</si>
  <si>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</si>
  <si>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</si>
  <si>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</si>
  <si>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</si>
  <si>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</si>
  <si>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</si>
  <si>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</si>
  <si>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</si>
  <si>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</si>
  <si>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</si>
  <si>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</si>
  <si>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</si>
  <si>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</si>
  <si>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</si>
  <si>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</si>
  <si>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</si>
  <si>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</si>
  <si>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</si>
  <si>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</si>
  <si>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</si>
  <si>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</si>
  <si>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</si>
  <si>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</si>
  <si>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</si>
  <si>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</si>
  <si>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</si>
  <si>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</si>
  <si>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</si>
  <si>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</si>
  <si>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</si>
  <si>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</si>
  <si>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</si>
  <si>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</si>
  <si>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</si>
  <si>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</si>
  <si>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</si>
  <si>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</si>
  <si>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</si>
  <si>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</si>
  <si>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</si>
  <si>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</si>
  <si>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</si>
  <si>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</si>
  <si>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</si>
  <si>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</si>
  <si>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</si>
  <si>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</si>
  <si>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</si>
  <si>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</si>
  <si>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</si>
  <si>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</si>
  <si>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</si>
  <si>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</si>
  <si>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</si>
  <si>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</si>
  <si>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</si>
  <si>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</si>
  <si>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</si>
  <si>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</si>
  <si>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</si>
  <si>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</si>
  <si>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</si>
  <si>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</si>
  <si>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</si>
  <si>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</si>
  <si>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</si>
  <si>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</si>
  <si>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</si>
  <si>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</si>
  <si>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</si>
  <si>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</si>
  <si>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</si>
  <si>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</si>
  <si>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</si>
  <si>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</si>
  <si>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</si>
  <si>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</si>
  <si>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</si>
  <si>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</si>
  <si>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</si>
  <si>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</si>
  <si>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</si>
  <si>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</si>
  <si>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</si>
  <si>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</si>
  <si>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</si>
  <si>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</si>
  <si>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</si>
  <si>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</si>
  <si>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</si>
  <si>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</si>
  <si>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</si>
  <si>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</si>
  <si>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</si>
  <si>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</si>
  <si>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</si>
  <si>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</si>
  <si>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</si>
  <si>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</si>
  <si>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</si>
  <si>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</si>
  <si>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</si>
  <si>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</si>
  <si>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</si>
  <si>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</si>
  <si>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</si>
  <si>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</si>
  <si>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</si>
  <si>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</si>
  <si>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</si>
  <si>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</si>
  <si>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</si>
  <si>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</si>
  <si>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</si>
  <si>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</si>
  <si>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</si>
  <si>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</si>
  <si>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</si>
  <si>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</si>
  <si>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</si>
  <si>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</si>
  <si>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</si>
  <si>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</si>
  <si>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</si>
  <si>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</si>
  <si>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</si>
  <si>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</si>
  <si>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</si>
  <si>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</si>
  <si>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</si>
  <si>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</si>
  <si>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</si>
  <si>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</si>
  <si>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</si>
  <si>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</si>
  <si>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</si>
  <si>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</si>
  <si>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</si>
  <si>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</si>
  <si>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</si>
  <si>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</si>
  <si>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</si>
  <si>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</si>
  <si>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</si>
  <si>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</si>
  <si>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</si>
  <si>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</si>
  <si>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</si>
  <si>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</si>
  <si>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</si>
  <si>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</si>
  <si>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</si>
  <si>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</si>
  <si>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</si>
  <si>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</si>
  <si>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</si>
  <si>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</si>
  <si>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</si>
  <si>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</si>
  <si>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</si>
  <si>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</si>
  <si>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</si>
  <si>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</si>
  <si>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</si>
  <si>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</si>
  <si>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</si>
  <si>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</si>
  <si>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</si>
  <si>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</si>
  <si>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</si>
  <si>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</si>
  <si>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</si>
  <si>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</si>
  <si>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</si>
  <si>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</si>
  <si>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</si>
  <si>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</si>
  <si>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</si>
  <si>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</si>
  <si>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</si>
  <si>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</si>
  <si>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</si>
  <si>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</si>
  <si>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</si>
  <si>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</si>
  <si>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</si>
  <si>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</si>
  <si>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</si>
  <si>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</si>
  <si>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</si>
  <si>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</si>
  <si>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</si>
  <si>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</si>
  <si>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</si>
  <si>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</si>
  <si>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</si>
  <si>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</si>
  <si>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</si>
  <si>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</si>
  <si>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</si>
  <si>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</si>
  <si>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</si>
  <si>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</si>
  <si>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</si>
  <si>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</si>
  <si>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</si>
  <si>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</si>
  <si>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</si>
  <si>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</si>
  <si>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</si>
  <si>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</si>
  <si>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</si>
  <si>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</si>
  <si>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</si>
  <si>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</si>
  <si>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</si>
  <si>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</si>
  <si>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</si>
  <si>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</si>
  <si>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</si>
  <si>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</si>
  <si>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</si>
  <si>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</si>
  <si>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</si>
  <si>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</si>
  <si>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</si>
  <si>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</si>
  <si>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</si>
  <si>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</si>
  <si>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</si>
  <si>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</si>
  <si>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</si>
  <si>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</si>
  <si>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</si>
  <si>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</si>
  <si>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</si>
  <si>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</si>
  <si>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</si>
  <si>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</si>
  <si>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</si>
  <si>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</si>
  <si>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</si>
  <si>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</si>
  <si>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</si>
  <si>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</si>
  <si>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</si>
  <si>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</si>
  <si>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</si>
  <si>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</si>
  <si>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</si>
  <si>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</si>
  <si>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</si>
  <si>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</si>
  <si>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</si>
  <si>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</si>
  <si>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</si>
  <si>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</si>
  <si>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</si>
  <si>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</si>
  <si>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</si>
  <si>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</si>
  <si>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</si>
  <si>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</si>
  <si>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</si>
  <si>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</si>
  <si>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</si>
  <si>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</si>
  <si>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</si>
  <si>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</si>
  <si>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</si>
  <si>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</si>
  <si>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</si>
  <si>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</si>
  <si>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</si>
  <si>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</si>
  <si>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</si>
  <si>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</si>
  <si>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</si>
  <si>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</si>
  <si>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</si>
  <si>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</si>
  <si>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</si>
  <si>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</si>
  <si>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</si>
  <si>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</si>
  <si>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</si>
  <si>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</si>
  <si>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</si>
  <si>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</si>
  <si>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</si>
  <si>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</si>
  <si>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</si>
  <si>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</si>
  <si>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</si>
  <si>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</si>
  <si>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</si>
  <si>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</si>
  <si>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</si>
  <si>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</si>
  <si>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</si>
  <si>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</si>
  <si>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</si>
  <si>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</si>
  <si>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</si>
  <si>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</si>
  <si>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</si>
  <si>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</si>
  <si>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</si>
  <si>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</si>
  <si>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</si>
  <si>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</si>
  <si>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</si>
  <si>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</si>
  <si>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</si>
  <si>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</si>
  <si>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</si>
  <si>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</si>
  <si>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</si>
  <si>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</si>
  <si>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</si>
  <si>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</si>
  <si>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</si>
  <si>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</si>
  <si>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</si>
  <si>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</si>
  <si>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</si>
  <si>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</si>
  <si>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</si>
  <si>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</si>
  <si>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</si>
  <si>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</si>
  <si>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</si>
  <si>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</si>
  <si>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</si>
  <si>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</si>
  <si>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</si>
  <si>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</si>
  <si>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</si>
  <si>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</si>
  <si>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</si>
  <si>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</si>
  <si>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</si>
  <si>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</si>
  <si>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</si>
  <si>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</si>
  <si>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</si>
  <si>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</si>
  <si>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</si>
  <si>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</si>
  <si>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</si>
  <si>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</si>
  <si>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</si>
  <si>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</si>
  <si>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</si>
  <si>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</si>
  <si>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</si>
  <si>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</si>
  <si>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</si>
  <si>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</si>
  <si>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</si>
  <si>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</si>
  <si>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</si>
  <si>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</si>
  <si>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</si>
  <si>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</si>
  <si>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</si>
  <si>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</si>
  <si>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</si>
  <si>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</si>
  <si>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</si>
  <si>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</si>
  <si>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</si>
  <si>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</si>
  <si>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</si>
  <si>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</si>
  <si>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</si>
  <si>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</si>
  <si>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</si>
  <si>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</si>
  <si>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</si>
  <si>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</si>
  <si>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</si>
  <si>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</si>
  <si>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</si>
  <si>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</si>
  <si>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</si>
  <si>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</si>
  <si>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</si>
  <si>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</si>
  <si>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</si>
  <si>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</si>
  <si>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</si>
  <si>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</si>
  <si>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</si>
  <si>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</si>
  <si>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</si>
  <si>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</si>
  <si>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</si>
  <si>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</si>
  <si>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</si>
  <si>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</si>
  <si>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</si>
  <si>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</si>
  <si>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</si>
  <si>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</si>
  <si>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</si>
  <si>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</si>
  <si>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</si>
  <si>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</si>
  <si>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</si>
  <si>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</si>
  <si>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</si>
  <si>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</si>
  <si>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</si>
  <si>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</si>
  <si>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</si>
  <si>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</si>
  <si>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</si>
  <si>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</si>
  <si>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</si>
  <si>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</si>
  <si>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</si>
  <si>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</si>
  <si>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</si>
  <si>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</si>
  <si>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</si>
  <si>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</si>
  <si>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</si>
  <si>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</si>
  <si>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</si>
  <si>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</si>
  <si>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</si>
  <si>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</si>
  <si>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</si>
  <si>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</si>
  <si>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</si>
  <si>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</si>
  <si>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</si>
  <si>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</si>
  <si>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</si>
  <si>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</si>
  <si>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</si>
  <si>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</si>
  <si>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</si>
  <si>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</si>
  <si>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</si>
  <si>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</si>
  <si>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</si>
  <si>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</si>
  <si>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</si>
  <si>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</si>
  <si>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</si>
  <si>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</si>
  <si>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</si>
  <si>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</si>
  <si>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</si>
  <si>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</si>
  <si>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</si>
  <si>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</si>
  <si>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</si>
  <si>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</si>
  <si>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</si>
  <si>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</si>
  <si>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</si>
  <si>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</si>
  <si>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</si>
  <si>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</si>
  <si>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</si>
  <si>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</si>
  <si>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</si>
  <si>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</si>
  <si>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</si>
  <si>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</si>
  <si>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</si>
  <si>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</si>
  <si>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</si>
  <si>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</si>
  <si>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</si>
  <si>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</si>
  <si>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</si>
  <si>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</si>
  <si>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</si>
  <si>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</si>
  <si>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</si>
  <si>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</si>
  <si>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</si>
  <si>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</si>
  <si>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</si>
  <si>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</si>
  <si>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</si>
  <si>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</si>
  <si>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</si>
  <si>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</si>
  <si>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</si>
  <si>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</si>
  <si>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</si>
  <si>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</si>
  <si>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</si>
  <si>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</si>
  <si>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</si>
  <si>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</si>
  <si>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</si>
  <si>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</si>
  <si>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</si>
  <si>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</si>
  <si>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</si>
  <si>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</si>
  <si>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</si>
  <si>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</si>
  <si>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</si>
  <si>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</si>
  <si>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</si>
  <si>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</si>
  <si>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</si>
  <si>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</si>
  <si>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</si>
  <si>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</si>
  <si>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</si>
  <si>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</si>
  <si>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</si>
  <si>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</si>
  <si>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</si>
  <si>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</si>
  <si>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</si>
  <si>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</si>
  <si>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</si>
  <si>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</si>
  <si>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</si>
  <si>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</si>
  <si>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</si>
  <si>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</si>
  <si>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</si>
  <si>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</si>
  <si>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</si>
  <si>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</si>
  <si>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</si>
  <si>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</si>
  <si>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</si>
  <si>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</si>
  <si>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</si>
  <si>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</si>
  <si>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</si>
  <si>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</si>
  <si>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</si>
  <si>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</si>
  <si>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</si>
  <si>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</si>
  <si>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</si>
  <si>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</si>
  <si>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</si>
  <si>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</si>
  <si>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</si>
  <si>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</si>
  <si>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</si>
  <si>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</si>
  <si>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</si>
  <si>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</si>
  <si>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</si>
  <si>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</si>
  <si>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</si>
  <si>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</si>
  <si>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</si>
  <si>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</si>
  <si>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</si>
  <si>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</si>
  <si>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</si>
  <si>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</si>
  <si>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</si>
  <si>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</si>
  <si>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</si>
  <si>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</si>
  <si>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</si>
  <si>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</si>
  <si>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</si>
  <si>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</si>
  <si>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</si>
  <si>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</si>
  <si>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</si>
  <si>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</si>
  <si>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</si>
  <si>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</si>
  <si>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</si>
  <si>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</si>
  <si>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</si>
  <si>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</si>
  <si>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</si>
  <si>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</si>
  <si>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</si>
  <si>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</si>
  <si>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</si>
  <si>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</si>
  <si>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</si>
  <si>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</si>
  <si>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</si>
  <si>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</si>
  <si>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</si>
  <si>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</si>
  <si>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</si>
  <si>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</si>
  <si>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</si>
  <si>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</si>
  <si>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</si>
  <si>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</si>
  <si>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</si>
  <si>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</si>
  <si>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</si>
  <si>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</si>
  <si>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</si>
  <si>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</si>
  <si>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</si>
  <si>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</si>
  <si>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</si>
  <si>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</si>
  <si>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</si>
  <si>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</si>
  <si>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</si>
  <si>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</si>
  <si>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</si>
  <si>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</si>
  <si>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</si>
  <si>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</si>
  <si>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</si>
  <si>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</si>
  <si>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</si>
  <si>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</si>
  <si>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</si>
  <si>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</si>
  <si>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</si>
  <si>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</si>
  <si>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</si>
  <si>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</si>
  <si>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</si>
  <si>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</si>
  <si>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</si>
  <si>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</si>
  <si>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</si>
  <si>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</si>
  <si>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</si>
  <si>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</si>
  <si>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</si>
  <si>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</si>
  <si>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</si>
  <si>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</si>
  <si>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</si>
  <si>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</si>
  <si>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</si>
  <si>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</si>
  <si>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</si>
  <si>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</si>
  <si>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</si>
  <si>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</si>
  <si>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</si>
  <si>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</si>
  <si>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</si>
  <si>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</si>
  <si>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</si>
  <si>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</si>
  <si>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</si>
  <si>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</si>
  <si>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</si>
  <si>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</si>
  <si>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</si>
  <si>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</si>
  <si>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</si>
  <si>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</si>
  <si>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</si>
  <si>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</si>
  <si>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</si>
  <si>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</si>
  <si>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</si>
  <si>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</si>
  <si>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</si>
  <si>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</si>
  <si>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</si>
  <si>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</si>
  <si>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</si>
  <si>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</si>
  <si>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</si>
  <si>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</si>
  <si>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</si>
  <si>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</si>
  <si>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</si>
  <si>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</si>
  <si>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</si>
  <si>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</si>
  <si>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</si>
  <si>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</si>
  <si>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</si>
  <si>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</si>
  <si>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</si>
  <si>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</si>
  <si>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</si>
  <si>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</si>
  <si>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</si>
  <si>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</si>
  <si>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</si>
  <si>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</si>
  <si>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</si>
  <si>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</si>
  <si>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</si>
  <si>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</si>
  <si>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</si>
  <si>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</si>
  <si>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</si>
  <si>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</si>
  <si>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</si>
  <si>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</si>
  <si>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</si>
  <si>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</si>
  <si>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</si>
  <si>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</si>
  <si>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</si>
  <si>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</si>
  <si>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</si>
  <si>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</si>
  <si>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</si>
  <si>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</si>
  <si>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</si>
  <si>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</si>
  <si>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</si>
  <si>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</si>
  <si>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</si>
  <si>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</si>
  <si>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</si>
  <si>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</si>
  <si>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</si>
  <si>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</si>
  <si>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</si>
  <si>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</si>
  <si>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</si>
  <si>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</si>
  <si>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</si>
  <si>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</si>
  <si>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</si>
  <si>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</si>
  <si>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</si>
  <si>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</si>
  <si>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</si>
  <si>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</si>
  <si>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</si>
  <si>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</si>
  <si>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</si>
  <si>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</si>
  <si>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</si>
  <si>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</si>
  <si>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</si>
  <si>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</si>
  <si>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</si>
  <si>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</si>
  <si>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</si>
  <si>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</si>
  <si>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</si>
  <si>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</si>
  <si>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</si>
  <si>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</si>
  <si>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</si>
  <si>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</si>
  <si>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</si>
  <si>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</si>
  <si>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</si>
  <si>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</si>
  <si>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</si>
  <si>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</si>
  <si>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</si>
  <si>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</si>
  <si>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</si>
  <si>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</si>
  <si>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</si>
  <si>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</si>
  <si>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</si>
  <si>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</si>
  <si>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</si>
  <si>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</si>
  <si>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</si>
  <si>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</si>
  <si>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</si>
  <si>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</si>
  <si>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</si>
  <si>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</si>
  <si>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</si>
  <si>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</si>
  <si>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</si>
  <si>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</si>
  <si>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</si>
  <si>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</si>
  <si>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</si>
  <si>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</si>
  <si>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</si>
  <si>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</si>
  <si>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</si>
  <si>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</si>
  <si>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</si>
  <si>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</si>
  <si>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</si>
  <si>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</si>
  <si>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</si>
  <si>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</si>
  <si>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</si>
  <si>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</si>
  <si>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</si>
  <si>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</si>
  <si>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</si>
  <si>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</si>
  <si>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</si>
  <si>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</si>
  <si>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</si>
  <si>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</si>
  <si>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</si>
  <si>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</si>
  <si>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</si>
  <si>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</si>
  <si>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</si>
  <si>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</si>
  <si>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</si>
  <si>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</si>
  <si>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</si>
  <si>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</si>
  <si>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</si>
  <si>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</si>
  <si>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</si>
  <si>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</si>
  <si>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</si>
  <si>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</si>
  <si>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</si>
  <si>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</si>
  <si>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</si>
  <si>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</si>
  <si>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</si>
  <si>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</si>
  <si>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</si>
  <si>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</si>
  <si>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</si>
  <si>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</si>
  <si>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</si>
  <si>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</si>
  <si>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</si>
  <si>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</si>
  <si>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</si>
  <si>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</si>
  <si>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</si>
  <si>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</si>
  <si>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</si>
  <si>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</si>
  <si>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</si>
  <si>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</si>
  <si>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</si>
  <si>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</si>
  <si>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</si>
  <si>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</si>
  <si>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</si>
  <si>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</si>
  <si>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</si>
  <si>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</si>
  <si>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</si>
  <si>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</si>
  <si>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</si>
  <si>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</si>
  <si>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</si>
  <si>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</si>
  <si>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</si>
  <si>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</si>
  <si>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</si>
  <si>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</si>
  <si>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</si>
  <si>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</si>
  <si>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</si>
  <si>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</si>
  <si>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</si>
  <si>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</si>
  <si>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</si>
  <si>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</si>
  <si>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</si>
  <si>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</si>
  <si>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</si>
  <si>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</si>
  <si>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</si>
  <si>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</si>
  <si>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</si>
  <si>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</si>
  <si>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</si>
  <si>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</si>
  <si>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</si>
  <si>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</si>
  <si>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</si>
  <si>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</si>
  <si>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</si>
  <si>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</si>
  <si>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</si>
  <si>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</si>
  <si>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</si>
  <si>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</si>
  <si>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</si>
  <si>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</si>
  <si>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</si>
  <si>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</si>
  <si>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</si>
  <si>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</si>
  <si>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</si>
  <si>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</si>
  <si>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</si>
  <si>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</si>
  <si>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</si>
  <si>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</si>
  <si>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</si>
  <si>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</si>
  <si>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</si>
  <si>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</si>
  <si>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</si>
  <si>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</si>
  <si>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</si>
  <si>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</si>
  <si>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</si>
  <si>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</si>
  <si>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</si>
  <si>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</si>
  <si>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</si>
  <si>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</si>
  <si>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</si>
  <si>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</si>
  <si>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</si>
  <si>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</si>
  <si>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</si>
  <si>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</si>
  <si>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</si>
  <si>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</si>
  <si>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</si>
  <si>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</si>
  <si>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</si>
  <si>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</si>
  <si>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</si>
  <si>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</si>
  <si>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</si>
  <si>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</si>
  <si>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</si>
  <si>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</si>
  <si>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</si>
  <si>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</si>
  <si>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</si>
  <si>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</si>
  <si>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</si>
  <si>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</si>
  <si>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</si>
  <si>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</si>
  <si>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</si>
  <si>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</si>
  <si>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</si>
  <si>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</si>
  <si>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</si>
  <si>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</si>
  <si>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</si>
  <si>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</si>
  <si>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</si>
  <si>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</si>
  <si>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</si>
  <si>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</si>
  <si>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</si>
  <si>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</si>
  <si>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</si>
  <si>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</si>
  <si>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</si>
  <si>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</si>
  <si>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</si>
  <si>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</si>
  <si>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</si>
  <si>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</si>
  <si>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</si>
  <si>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</si>
  <si>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</si>
  <si>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</si>
  <si>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</si>
  <si>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</si>
  <si>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</si>
  <si>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</si>
  <si>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</si>
  <si>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</si>
  <si>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</si>
  <si>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</si>
  <si>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</si>
  <si>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</si>
  <si>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</si>
  <si>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</si>
  <si>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</si>
  <si>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</si>
  <si>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</si>
  <si>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</si>
  <si>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</si>
  <si>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</si>
  <si>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</si>
  <si>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</si>
  <si>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</si>
  <si>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</si>
  <si>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</si>
  <si>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</si>
  <si>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</si>
  <si>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</si>
  <si>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</si>
  <si>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</si>
  <si>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</si>
  <si>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</si>
  <si>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</si>
  <si>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</si>
  <si>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</si>
  <si>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</si>
  <si>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</si>
  <si>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</si>
  <si>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</si>
  <si>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</si>
  <si>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</si>
  <si>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</si>
  <si>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</si>
  <si>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</si>
  <si>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</si>
  <si>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</si>
  <si>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</si>
  <si>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</si>
  <si>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</si>
  <si>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</si>
  <si>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</si>
  <si>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</si>
  <si>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</si>
  <si>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</si>
  <si>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</si>
  <si>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</si>
  <si>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</si>
  <si>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</si>
  <si>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</si>
  <si>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</si>
  <si>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</si>
  <si>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</si>
  <si>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</si>
  <si>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</si>
  <si>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</si>
  <si>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</si>
  <si>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</si>
  <si>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</si>
  <si>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</si>
  <si>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</si>
  <si>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</si>
  <si>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</si>
  <si>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</si>
  <si>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</si>
  <si>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</si>
  <si>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</si>
  <si>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</si>
  <si>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</si>
  <si>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</si>
  <si>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</si>
  <si>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</si>
  <si>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</si>
  <si>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</si>
  <si>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</si>
  <si>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</si>
  <si>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</si>
  <si>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</si>
  <si>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</si>
  <si>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</si>
  <si>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</si>
  <si>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</si>
  <si>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</si>
  <si>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</si>
  <si>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</si>
  <si>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</si>
  <si>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</si>
  <si>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</si>
  <si>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</si>
  <si>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</si>
  <si>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</si>
  <si>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</si>
  <si>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</si>
  <si>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</si>
  <si>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</si>
  <si>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</si>
  <si>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</si>
  <si>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</si>
  <si>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</si>
  <si>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</si>
  <si>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</si>
  <si>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</si>
  <si>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</si>
  <si>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</si>
  <si>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</si>
  <si>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</si>
  <si>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</si>
  <si>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</si>
  <si>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</si>
  <si>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</si>
  <si>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</si>
  <si>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</si>
  <si>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</si>
  <si>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</si>
  <si>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</si>
  <si>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</si>
  <si>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</si>
  <si>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</si>
  <si>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</si>
  <si>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</si>
  <si>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</si>
  <si>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</si>
  <si>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</si>
  <si>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</si>
  <si>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</si>
  <si>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</si>
  <si>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</si>
  <si>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</si>
  <si>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</si>
  <si>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</si>
  <si>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</si>
  <si>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</si>
  <si>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</si>
  <si>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</si>
  <si>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</si>
  <si>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</si>
  <si>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</si>
  <si>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</si>
  <si>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</si>
  <si>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</si>
  <si>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</si>
  <si>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</si>
  <si>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</si>
  <si>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</si>
  <si>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</si>
  <si>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</si>
  <si>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</si>
  <si>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</si>
  <si>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</si>
  <si>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</si>
  <si>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</si>
  <si>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</si>
  <si>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</si>
  <si>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</si>
  <si>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</si>
  <si>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</si>
  <si>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</si>
  <si>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</si>
  <si>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</si>
  <si>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</si>
  <si>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</si>
  <si>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</si>
  <si>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</si>
  <si>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</si>
  <si>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</si>
  <si>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</si>
  <si>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</si>
  <si>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</si>
  <si>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</si>
  <si>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</si>
  <si>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</si>
  <si>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</si>
  <si>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</si>
  <si>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</si>
  <si>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</si>
  <si>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</si>
  <si>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</si>
  <si>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</si>
  <si>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</si>
  <si>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</si>
  <si>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</si>
  <si>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</si>
  <si>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</si>
  <si>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</si>
  <si>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</si>
  <si>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</si>
  <si>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</si>
  <si>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</si>
  <si>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</si>
  <si>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</si>
  <si>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</si>
  <si>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</si>
  <si>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</si>
  <si>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</si>
  <si>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</si>
  <si>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</si>
  <si>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</si>
  <si>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</si>
  <si>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</si>
  <si>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</si>
  <si>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</si>
  <si>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</si>
  <si>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</si>
  <si>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</si>
  <si>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</si>
  <si>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</si>
  <si>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</si>
  <si>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</si>
  <si>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</si>
  <si>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</si>
  <si>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</si>
  <si>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</si>
  <si>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</si>
  <si>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</si>
  <si>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</si>
  <si>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</si>
  <si>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</si>
  <si>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</si>
  <si>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</si>
  <si>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</si>
  <si>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</si>
  <si>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</si>
  <si>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</si>
  <si>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</si>
  <si>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</si>
  <si>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</si>
  <si>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</si>
  <si>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</si>
  <si>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</si>
  <si>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</si>
  <si>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</si>
  <si>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</si>
  <si>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</si>
  <si>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</si>
  <si>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</si>
  <si>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</si>
  <si>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</si>
  <si>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</si>
  <si>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</si>
  <si>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</si>
  <si>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</si>
  <si>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</si>
  <si>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</si>
  <si>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</si>
  <si>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</si>
  <si>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</si>
  <si>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</si>
  <si>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</si>
  <si>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</si>
  <si>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</si>
  <si>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</si>
  <si>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</si>
  <si>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</si>
  <si>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</si>
  <si>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</si>
  <si>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</si>
  <si>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</si>
  <si>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</si>
  <si>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</si>
  <si>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</si>
  <si>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</si>
  <si>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</si>
  <si>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</si>
  <si>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</si>
  <si>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</si>
  <si>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</si>
  <si>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</si>
  <si>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</si>
  <si>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</si>
  <si>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</si>
  <si>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</si>
  <si>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</si>
  <si>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</si>
  <si>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</si>
  <si>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</si>
  <si>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</si>
  <si>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</si>
  <si>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</si>
  <si>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</si>
  <si>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</si>
  <si>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</si>
  <si>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</si>
  <si>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</si>
  <si>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</si>
  <si>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</si>
  <si>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</si>
  <si>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</si>
  <si>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</si>
  <si>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</si>
  <si>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</si>
  <si>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</si>
  <si>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</si>
  <si>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</si>
  <si>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</si>
  <si>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</si>
  <si>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</si>
  <si>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</si>
  <si>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</si>
  <si>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</si>
  <si>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</si>
  <si>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</si>
  <si>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</si>
  <si>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</si>
  <si>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</si>
  <si>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</si>
  <si>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</si>
  <si>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</si>
  <si>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</si>
  <si>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</si>
  <si>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</si>
  <si>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</si>
  <si>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</si>
  <si>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</si>
  <si>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</si>
  <si>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</si>
  <si>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</si>
  <si>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</si>
  <si>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</si>
  <si>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</si>
  <si>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</si>
  <si>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</si>
  <si>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</si>
  <si>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</si>
  <si>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</si>
  <si>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</si>
  <si>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</si>
  <si>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</si>
  <si>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</si>
  <si>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</si>
  <si>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</si>
  <si>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</si>
  <si>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</si>
  <si>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</si>
  <si>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</si>
  <si>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</si>
  <si>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</si>
  <si>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</si>
  <si>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</si>
  <si>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</si>
  <si>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</si>
  <si>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</si>
  <si>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</si>
  <si>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</si>
  <si>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</si>
  <si>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</si>
  <si>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</si>
  <si>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</si>
  <si>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</si>
  <si>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</si>
  <si>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</si>
  <si>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</si>
  <si>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</si>
  <si>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</si>
  <si>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</si>
  <si>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</si>
  <si>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</si>
  <si>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</si>
  <si>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</si>
  <si>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</si>
  <si>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</si>
  <si>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</si>
  <si>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</si>
  <si>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</si>
  <si>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</si>
  <si>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</si>
  <si>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</si>
  <si>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</si>
  <si>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</si>
  <si>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</si>
  <si>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</si>
  <si>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</si>
  <si>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</si>
  <si>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</si>
  <si>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</si>
  <si>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</si>
  <si>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</si>
  <si>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</si>
  <si>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</si>
  <si>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</si>
  <si>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</si>
  <si>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</si>
  <si>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</si>
  <si>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</si>
  <si>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</si>
  <si>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</si>
  <si>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</si>
  <si>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</si>
  <si>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</si>
  <si>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</si>
  <si>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</si>
  <si>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</si>
  <si>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</si>
  <si>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</si>
  <si>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</si>
  <si>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</si>
  <si>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</si>
  <si>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</si>
  <si>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</si>
  <si>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</si>
  <si>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</si>
  <si>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</si>
  <si>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</si>
  <si>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</si>
  <si>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</si>
  <si>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</si>
  <si>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</si>
  <si>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</si>
  <si>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</si>
  <si>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</si>
  <si>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</si>
  <si>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</si>
  <si>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</si>
  <si>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</si>
  <si>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</si>
  <si>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</si>
  <si>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</si>
  <si>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</si>
  <si>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</si>
  <si>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</si>
  <si>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</si>
  <si>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</si>
  <si>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</si>
  <si>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</si>
  <si>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</si>
  <si>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</si>
  <si>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</si>
  <si>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</si>
  <si>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</si>
  <si>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</si>
  <si>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</si>
  <si>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</si>
  <si>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</si>
  <si>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</si>
  <si>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</si>
  <si>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</si>
  <si>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</si>
  <si>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</si>
  <si>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</si>
  <si>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</si>
  <si>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</si>
  <si>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</si>
  <si>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</si>
  <si>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</si>
  <si>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</si>
  <si>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</si>
  <si>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</si>
  <si>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</si>
  <si>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</si>
  <si>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</si>
  <si>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</si>
  <si>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</si>
  <si>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</si>
  <si>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</si>
  <si>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</si>
  <si>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</si>
  <si>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</si>
  <si>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</si>
  <si>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</si>
  <si>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</si>
  <si>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</si>
  <si>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</si>
  <si>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</si>
  <si>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</si>
  <si>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</si>
  <si>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</si>
  <si>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</si>
  <si>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</si>
  <si>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</si>
  <si>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</si>
  <si>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</si>
  <si>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</si>
  <si>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</si>
  <si>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</si>
  <si>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</si>
  <si>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</si>
  <si>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</si>
  <si>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</si>
  <si>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</si>
  <si>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</si>
  <si>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</si>
  <si>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</si>
  <si>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</si>
  <si>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</si>
  <si>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</si>
  <si>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</si>
  <si>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</si>
  <si>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</si>
  <si>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</si>
  <si>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</si>
  <si>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</si>
  <si>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</si>
  <si>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</si>
  <si>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</si>
  <si>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</si>
  <si>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</si>
  <si>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</si>
  <si>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</si>
  <si>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</si>
  <si>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</si>
  <si>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</si>
  <si>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</si>
  <si>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</si>
  <si>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</si>
  <si>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</si>
  <si>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</si>
  <si>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</si>
  <si>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</si>
  <si>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</si>
  <si>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</si>
  <si>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</si>
  <si>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</si>
  <si>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</si>
  <si>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</si>
  <si>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</si>
  <si>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</si>
  <si>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</si>
  <si>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</si>
  <si>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</si>
  <si>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</si>
  <si>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</si>
  <si>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</si>
  <si>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</si>
  <si>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</si>
  <si>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</si>
  <si>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</si>
  <si>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</si>
  <si>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</si>
  <si>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</si>
  <si>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</si>
  <si>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</si>
  <si>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</si>
  <si>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</si>
  <si>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</si>
  <si>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</si>
  <si>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</si>
  <si>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</si>
  <si>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</si>
  <si>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</si>
  <si>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</si>
  <si>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</si>
  <si>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</si>
  <si>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</si>
  <si>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</si>
  <si>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</si>
  <si>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</si>
  <si>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</si>
  <si>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</si>
  <si>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</si>
  <si>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</si>
  <si>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</si>
  <si>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</si>
  <si>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</si>
  <si>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</si>
  <si>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</si>
  <si>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</si>
  <si>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</si>
  <si>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</si>
  <si>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</si>
  <si>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</si>
  <si>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</si>
  <si>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</si>
  <si>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</si>
  <si>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</si>
  <si>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</si>
  <si>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</si>
  <si>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</si>
  <si>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</si>
  <si>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</si>
  <si>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</si>
  <si>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</si>
  <si>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</si>
  <si>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</si>
  <si>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</si>
  <si>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</si>
  <si>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</si>
  <si>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</si>
  <si>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</si>
  <si>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</si>
  <si>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</si>
  <si>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</si>
  <si>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</si>
  <si>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</si>
  <si>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</si>
  <si>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</si>
  <si>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</si>
  <si>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</si>
  <si>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</si>
  <si>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</si>
  <si>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</si>
  <si>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</si>
  <si>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</si>
  <si>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</si>
  <si>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</si>
  <si>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</si>
  <si>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</si>
  <si>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</si>
  <si>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</si>
  <si>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</si>
  <si>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</si>
  <si>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</si>
  <si>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</si>
  <si>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</si>
  <si>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</si>
  <si>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</si>
  <si>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</si>
  <si>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</si>
  <si>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</si>
  <si>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</si>
  <si>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</si>
  <si>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</si>
  <si>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</si>
  <si>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</si>
  <si>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</si>
  <si>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</si>
  <si>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</si>
  <si>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</si>
  <si>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</si>
  <si>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</si>
  <si>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</si>
  <si>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</si>
  <si>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</si>
  <si>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</si>
  <si>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</si>
  <si>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</si>
  <si>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</si>
  <si>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</si>
  <si>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</si>
  <si>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</si>
  <si>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</si>
  <si>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</si>
  <si>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</si>
  <si>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</si>
  <si>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</si>
  <si>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</si>
  <si>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</si>
  <si>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</si>
  <si>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</si>
  <si>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</si>
  <si>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</si>
  <si>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</si>
  <si>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</si>
  <si>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</si>
  <si>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</si>
  <si>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</si>
  <si>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</si>
  <si>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</si>
  <si>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</si>
  <si>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</si>
  <si>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</si>
  <si>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</si>
  <si>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</si>
  <si>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</si>
  <si>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</si>
  <si>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</si>
  <si>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</si>
  <si>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</si>
  <si>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</si>
  <si>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</si>
  <si>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</si>
  <si>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</si>
  <si>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</si>
  <si>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</si>
  <si>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</si>
  <si>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</si>
  <si>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</si>
  <si>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</si>
  <si>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</si>
  <si>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</si>
  <si>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</si>
  <si>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</si>
  <si>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</si>
  <si>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</si>
  <si>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</si>
  <si>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</si>
  <si>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</si>
  <si>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</si>
  <si>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</si>
  <si>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</si>
  <si>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</si>
  <si>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</si>
  <si>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</si>
  <si>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</si>
  <si>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</si>
  <si>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</si>
  <si>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</si>
  <si>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</si>
  <si>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</si>
  <si>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</si>
  <si>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</si>
  <si>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</si>
  <si>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</si>
  <si>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</si>
  <si>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</si>
  <si>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</si>
  <si>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</si>
  <si>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</si>
  <si>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</si>
  <si>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</si>
  <si>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</si>
  <si>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</si>
  <si>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</si>
  <si>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</si>
  <si>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</si>
  <si>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</si>
  <si>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</si>
  <si>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</si>
  <si>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</si>
  <si>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</si>
  <si>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</si>
  <si>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</si>
  <si>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</si>
  <si>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</si>
  <si>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</si>
  <si>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</si>
  <si>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</si>
  <si>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</si>
  <si>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</si>
  <si>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</si>
  <si>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</si>
  <si>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</si>
  <si>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</si>
  <si>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</si>
  <si>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</si>
  <si>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</si>
  <si>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</si>
  <si>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</si>
  <si>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</si>
  <si>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</si>
  <si>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</si>
  <si>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</si>
  <si>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</si>
  <si>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</si>
  <si>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</si>
  <si>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</si>
  <si>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</si>
  <si>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</si>
  <si>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</si>
  <si>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</si>
  <si>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</si>
  <si>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</si>
  <si>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</si>
  <si>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</si>
  <si>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</si>
  <si>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</si>
  <si>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</si>
  <si>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</si>
  <si>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</si>
  <si>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</si>
  <si>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</si>
  <si>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</si>
  <si>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</si>
  <si>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</si>
  <si>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</si>
  <si>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</si>
  <si>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</si>
  <si>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</si>
  <si>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</si>
  <si>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</si>
  <si>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</si>
  <si>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</si>
  <si>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</si>
  <si>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</si>
  <si>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</si>
  <si>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</si>
  <si>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</si>
  <si>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</si>
  <si>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</si>
  <si>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</si>
  <si>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</si>
  <si>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</si>
  <si>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</si>
  <si>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</si>
  <si>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</si>
  <si>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</si>
  <si>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</si>
  <si>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</si>
  <si>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</si>
  <si>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</si>
  <si>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</si>
  <si>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</si>
  <si>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</si>
  <si>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</si>
  <si>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</si>
  <si>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</si>
  <si>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</si>
  <si>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</si>
  <si>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</si>
  <si>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</si>
  <si>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</si>
  <si>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</si>
  <si>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</si>
  <si>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</si>
  <si>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</si>
  <si>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</si>
  <si>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</si>
  <si>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</si>
  <si>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</si>
  <si>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</si>
  <si>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</si>
  <si>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</si>
  <si>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</si>
  <si>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</si>
  <si>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</si>
  <si>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</si>
  <si>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</si>
  <si>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</si>
  <si>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</si>
  <si>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</si>
  <si>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</si>
  <si>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</si>
  <si>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</si>
  <si>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</si>
  <si>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</si>
  <si>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</si>
  <si>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</si>
  <si>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</si>
  <si>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</si>
  <si>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</si>
  <si>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</si>
  <si>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</si>
  <si>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</si>
  <si>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</si>
  <si>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</si>
  <si>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</si>
  <si>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</si>
  <si>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</si>
  <si>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</si>
  <si>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</si>
  <si>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</si>
  <si>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</si>
  <si>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</si>
  <si>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</si>
  <si>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</si>
  <si>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</si>
  <si>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</si>
  <si>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</si>
  <si>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</si>
  <si>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</si>
  <si>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</si>
  <si>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</si>
  <si>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</si>
  <si>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</si>
  <si>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</si>
  <si>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</si>
  <si>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</si>
  <si>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</si>
  <si>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</si>
  <si>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</si>
  <si>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</si>
  <si>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</si>
  <si>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</si>
  <si>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</si>
  <si>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</si>
  <si>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</si>
  <si>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</si>
  <si>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</si>
  <si>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</si>
  <si>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</si>
  <si>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</si>
  <si>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</si>
  <si>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</si>
  <si>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</si>
  <si>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</si>
  <si>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</si>
  <si>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</si>
  <si>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</si>
  <si>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</si>
  <si>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</si>
  <si>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</si>
  <si>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</si>
  <si>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</si>
  <si>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</si>
  <si>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</si>
  <si>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</si>
  <si>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</si>
  <si>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</si>
  <si>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</si>
  <si>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</si>
  <si>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</si>
  <si>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</si>
  <si>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</si>
  <si>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</si>
  <si>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</si>
  <si>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</si>
  <si>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</si>
  <si>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</si>
  <si>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</si>
  <si>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</si>
  <si>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</si>
  <si>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</si>
  <si>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</si>
  <si>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</si>
  <si>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</si>
  <si>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</si>
  <si>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</si>
  <si>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</si>
  <si>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</si>
  <si>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</si>
  <si>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</si>
  <si>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</si>
  <si>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</si>
  <si>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</si>
  <si>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</si>
  <si>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</si>
  <si>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</si>
  <si>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</si>
  <si>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</si>
  <si>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</si>
  <si>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</si>
  <si>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</si>
  <si>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</si>
  <si>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</si>
  <si>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</si>
  <si>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</si>
  <si>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</si>
  <si>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</si>
  <si>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</si>
  <si>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</si>
  <si>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</si>
  <si>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</si>
  <si>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</si>
  <si>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</si>
  <si>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</si>
  <si>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</si>
  <si>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</si>
  <si>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</si>
  <si>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</si>
  <si>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</si>
  <si>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</si>
  <si>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</si>
  <si>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</si>
  <si>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</si>
  <si>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</si>
  <si>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</si>
  <si>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</si>
  <si>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</si>
  <si>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</si>
  <si>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</si>
  <si>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</si>
  <si>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</si>
  <si>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</si>
  <si>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</si>
  <si>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</si>
  <si>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</si>
  <si>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</si>
  <si>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</si>
  <si>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</si>
  <si>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</si>
  <si>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</si>
  <si>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</si>
  <si>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</si>
  <si>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</si>
  <si>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</si>
  <si>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</si>
  <si>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</si>
  <si>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</si>
  <si>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</si>
  <si>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</si>
  <si>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</si>
  <si>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</si>
  <si>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</si>
  <si>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</si>
  <si>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</si>
  <si>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</si>
  <si>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</si>
  <si>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</si>
  <si>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</si>
  <si>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</si>
  <si>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</si>
  <si>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</si>
  <si>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</si>
  <si>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</si>
  <si>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</si>
  <si>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</si>
  <si>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</si>
  <si>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</si>
  <si>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</si>
  <si>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</si>
  <si>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</si>
  <si>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</si>
  <si>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</si>
  <si>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</si>
  <si>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</si>
  <si>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</si>
  <si>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</si>
  <si>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</si>
  <si>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</si>
  <si>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</si>
  <si>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</si>
  <si>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</si>
  <si>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</si>
  <si>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</si>
  <si>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</si>
  <si>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</si>
  <si>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</si>
  <si>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</si>
  <si>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</si>
  <si>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</si>
  <si>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</si>
  <si>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</si>
  <si>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</si>
  <si>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</si>
  <si>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</si>
  <si>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</si>
  <si>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</si>
  <si>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</si>
  <si>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</si>
  <si>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</si>
  <si>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</si>
  <si>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</si>
  <si>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</si>
  <si>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</si>
  <si>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</si>
  <si>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</si>
  <si>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</si>
  <si>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</si>
  <si>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</si>
  <si>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</si>
  <si>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</si>
  <si>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</si>
  <si>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</si>
  <si>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</si>
  <si>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</si>
  <si>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</si>
  <si>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</si>
  <si>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</si>
  <si>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</si>
  <si>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</si>
  <si>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</si>
  <si>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</si>
  <si>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</si>
  <si>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</si>
  <si>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</si>
  <si>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</si>
  <si>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</si>
  <si>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</si>
  <si>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</si>
  <si>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</si>
  <si>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</si>
  <si>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</si>
  <si>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</si>
  <si>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</si>
  <si>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</si>
  <si>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</si>
  <si>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</si>
  <si>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</si>
  <si>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</si>
  <si>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</si>
  <si>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</si>
  <si>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</si>
  <si>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</si>
  <si>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</si>
  <si>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</si>
  <si>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</si>
  <si>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</si>
  <si>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</si>
  <si>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</si>
  <si>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</si>
  <si>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</si>
  <si>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</si>
  <si>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</si>
  <si>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</si>
  <si>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</si>
  <si>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</si>
  <si>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</si>
  <si>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</si>
  <si>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</si>
  <si>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</si>
  <si>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</si>
  <si>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</si>
  <si>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</si>
  <si>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</si>
  <si>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</si>
  <si>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</si>
  <si>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</si>
  <si>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</si>
  <si>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</si>
  <si>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</si>
  <si>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</si>
  <si>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</si>
  <si>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</si>
  <si>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</si>
  <si>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</si>
  <si>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</si>
  <si>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</si>
  <si>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</si>
  <si>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</si>
  <si>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</si>
  <si>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</si>
  <si>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</si>
  <si>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</si>
  <si>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</si>
  <si>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</si>
  <si>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</si>
  <si>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</si>
  <si>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</si>
  <si>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</si>
  <si>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</si>
  <si>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</si>
  <si>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</si>
  <si>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</si>
  <si>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</si>
  <si>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</si>
  <si>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</si>
  <si>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</si>
  <si>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</si>
  <si>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</si>
  <si>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</si>
  <si>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</si>
  <si>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</si>
  <si>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</si>
  <si>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</si>
  <si>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</si>
  <si>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</si>
  <si>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</si>
  <si>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</si>
  <si>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</si>
  <si>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</si>
  <si>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</si>
  <si>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</si>
  <si>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</si>
  <si>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</si>
  <si>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</si>
  <si>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</si>
  <si>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</si>
  <si>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</si>
  <si>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</si>
  <si>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</si>
  <si>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</si>
  <si>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</si>
  <si>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</si>
  <si>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</si>
  <si>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</si>
  <si>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</si>
  <si>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</si>
  <si>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</si>
  <si>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</si>
  <si>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</si>
  <si>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</si>
  <si>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</si>
  <si>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</si>
  <si>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</si>
  <si>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</si>
  <si>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</si>
  <si>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</si>
  <si>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</si>
  <si>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</si>
  <si>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</si>
  <si>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</si>
  <si>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</si>
  <si>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</si>
  <si>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</si>
  <si>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</si>
  <si>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</si>
  <si>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</si>
  <si>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</si>
  <si>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</si>
  <si>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</si>
  <si>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</si>
  <si>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</si>
  <si>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</si>
  <si>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</si>
  <si>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</si>
  <si>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</si>
  <si>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</si>
  <si>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</si>
  <si>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</si>
  <si>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</si>
  <si>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</si>
  <si>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</si>
  <si>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</si>
  <si>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</si>
  <si>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</si>
  <si>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</si>
  <si>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</si>
  <si>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</si>
  <si>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</si>
  <si>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</si>
  <si>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</si>
  <si>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</si>
  <si>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</si>
  <si>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</si>
  <si>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</si>
  <si>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</si>
  <si>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</si>
  <si>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</si>
  <si>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</si>
  <si>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</si>
  <si>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</si>
  <si>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</si>
  <si>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</si>
  <si>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</si>
  <si>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</si>
  <si>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</si>
  <si>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</si>
  <si>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</si>
  <si>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</si>
  <si>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</si>
  <si>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</si>
  <si>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</si>
  <si>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</si>
  <si>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</si>
  <si>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</si>
  <si>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</si>
  <si>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</si>
  <si>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</si>
  <si>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</si>
  <si>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</si>
  <si>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</si>
  <si>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</si>
  <si>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</si>
  <si>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</si>
  <si>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</si>
  <si>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</si>
  <si>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</si>
  <si>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</si>
  <si>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</si>
  <si>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</si>
  <si>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</si>
  <si>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</si>
  <si>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</si>
  <si>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</si>
  <si>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</si>
  <si>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</si>
  <si>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</si>
  <si>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</si>
  <si>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</si>
  <si>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</si>
  <si>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</si>
  <si>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</si>
  <si>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</si>
  <si>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</si>
  <si>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</si>
  <si>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</si>
  <si>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</si>
  <si>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</si>
  <si>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</si>
  <si>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</si>
  <si>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</si>
  <si>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</si>
  <si>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</si>
  <si>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</si>
  <si>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</si>
  <si>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</si>
  <si>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</si>
  <si>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</si>
  <si>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</si>
  <si>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</si>
  <si>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</si>
  <si>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</si>
  <si>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</si>
  <si>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</si>
  <si>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</si>
  <si>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</si>
  <si>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</si>
  <si>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</si>
  <si>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</si>
  <si>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</si>
  <si>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</si>
  <si>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</si>
  <si>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</si>
  <si>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</si>
  <si>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</si>
  <si>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</si>
  <si>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</si>
  <si>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</si>
  <si>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</si>
  <si>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</si>
  <si>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</si>
  <si>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</si>
  <si>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</si>
  <si>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</si>
  <si>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</si>
  <si>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</si>
  <si>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</si>
  <si>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</si>
  <si>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</si>
  <si>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</si>
  <si>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</si>
  <si>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</si>
  <si>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</si>
  <si>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</si>
  <si>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</si>
  <si>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</si>
  <si>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</si>
  <si>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</si>
  <si>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</si>
  <si>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</si>
  <si>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</si>
  <si>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</si>
  <si>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</si>
  <si>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</si>
  <si>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</si>
  <si>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</si>
  <si>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</si>
  <si>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</si>
  <si>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</si>
  <si>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</si>
  <si>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</si>
  <si>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</si>
  <si>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</si>
  <si>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</si>
  <si>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</si>
  <si>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</si>
  <si>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</si>
  <si>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</si>
  <si>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</si>
  <si>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</si>
  <si>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</si>
  <si>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</si>
  <si>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</si>
  <si>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</si>
  <si>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</si>
  <si>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</si>
  <si>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</si>
  <si>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</si>
  <si>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</si>
  <si>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</si>
  <si>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</si>
  <si>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</si>
  <si>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</si>
  <si>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</si>
  <si>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</si>
  <si>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</si>
  <si>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</si>
  <si>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</si>
  <si>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</si>
  <si>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</si>
  <si>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</si>
  <si>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</si>
  <si>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</si>
  <si>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</si>
  <si>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</si>
  <si>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</si>
  <si>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</si>
  <si>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</si>
  <si>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</si>
  <si>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</si>
  <si>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</si>
  <si>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</si>
  <si>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</si>
  <si>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</si>
  <si>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</si>
  <si>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</si>
  <si>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</si>
  <si>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</si>
  <si>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</si>
  <si>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</si>
  <si>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</si>
  <si>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</si>
  <si>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</si>
  <si>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</si>
  <si>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</si>
  <si>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</si>
  <si>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</si>
  <si>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</si>
  <si>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</si>
  <si>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</si>
  <si>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</si>
  <si>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</si>
  <si>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</si>
  <si>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</si>
  <si>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</si>
  <si>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</si>
  <si>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</si>
  <si>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</si>
  <si>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</si>
  <si>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</si>
  <si>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</si>
  <si>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</si>
  <si>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</si>
  <si>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</si>
  <si>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</si>
  <si>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</si>
  <si>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</si>
  <si>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</si>
  <si>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</si>
  <si>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</si>
  <si>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</si>
  <si>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</si>
  <si>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</si>
  <si>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</si>
  <si>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</si>
  <si>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</si>
  <si>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</si>
  <si>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</si>
  <si>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</si>
  <si>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</si>
  <si>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</si>
  <si>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</si>
  <si>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</si>
  <si>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</si>
  <si>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</si>
  <si>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</si>
  <si>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</si>
  <si>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</si>
  <si>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</si>
  <si>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</si>
  <si>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</si>
  <si>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</si>
  <si>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</si>
  <si>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</si>
  <si>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</si>
  <si>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</si>
  <si>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</si>
  <si>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</si>
  <si>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</si>
  <si>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</si>
  <si>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</si>
  <si>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</si>
  <si>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</si>
  <si>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</si>
  <si>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</si>
  <si>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</si>
  <si>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</si>
  <si>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</si>
  <si>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</si>
  <si>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</si>
  <si>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</si>
  <si>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</si>
  <si>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</si>
  <si>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</si>
  <si>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</si>
  <si>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</si>
  <si>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</si>
  <si>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</si>
  <si>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</si>
  <si>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</si>
  <si>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</si>
  <si>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</si>
  <si>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</si>
  <si>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</si>
  <si>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</si>
  <si>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</si>
  <si>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</si>
  <si>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</si>
  <si>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</si>
  <si>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</si>
  <si>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</si>
  <si>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</si>
  <si>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</si>
  <si>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</si>
  <si>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</si>
  <si>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</si>
  <si>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</si>
  <si>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</si>
  <si>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</si>
  <si>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</si>
  <si>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</si>
  <si>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</si>
  <si>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</si>
  <si>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</si>
  <si>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</si>
  <si>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</si>
  <si>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</si>
  <si>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</si>
  <si>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</si>
  <si>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</si>
  <si>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</si>
  <si>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</si>
  <si>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</si>
  <si>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</si>
  <si>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</si>
  <si>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</si>
  <si>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</si>
  <si>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</si>
  <si>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</si>
  <si>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</si>
  <si>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</si>
  <si>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</si>
  <si>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</si>
  <si>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</si>
  <si>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</si>
  <si>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</si>
  <si>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</si>
  <si>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</si>
  <si>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</si>
  <si>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</si>
  <si>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</si>
  <si>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</si>
  <si>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</si>
  <si>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</si>
  <si>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</si>
  <si>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</si>
  <si>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</si>
  <si>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</si>
  <si>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</si>
  <si>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</si>
  <si>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</si>
  <si>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</si>
  <si>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</si>
  <si>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</si>
  <si>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</si>
  <si>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</si>
  <si>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</si>
  <si>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</si>
  <si>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</si>
  <si>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</si>
  <si>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</si>
  <si>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</si>
  <si>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</si>
  <si>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</si>
  <si>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</si>
  <si>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</si>
  <si>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</si>
  <si>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</si>
  <si>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</si>
  <si>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</si>
  <si>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</si>
  <si>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</si>
  <si>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</si>
  <si>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</si>
  <si>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</si>
  <si>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</si>
  <si>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</si>
  <si>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</si>
  <si>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</si>
  <si>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</si>
  <si>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</si>
  <si>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</si>
  <si>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</si>
  <si>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</si>
  <si>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</si>
  <si>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</si>
  <si>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</si>
  <si>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</si>
  <si>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</si>
  <si>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</si>
  <si>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</si>
  <si>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</si>
  <si>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</si>
  <si>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</si>
  <si>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</si>
  <si>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</si>
  <si>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</si>
  <si>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</si>
  <si>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</si>
  <si>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</si>
  <si>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</si>
  <si>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</si>
  <si>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</si>
  <si>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</si>
  <si>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</si>
  <si>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</si>
  <si>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</si>
  <si>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</si>
  <si>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</si>
  <si>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</si>
  <si>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</si>
  <si>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</si>
  <si>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</si>
  <si>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</si>
  <si>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</si>
  <si>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</si>
  <si>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</si>
  <si>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</si>
  <si>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</si>
  <si>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</si>
  <si>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</si>
  <si>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</si>
  <si>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</si>
  <si>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</si>
  <si>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</si>
  <si>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</si>
  <si>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</si>
  <si>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</si>
  <si>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</si>
  <si>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</si>
  <si>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</si>
  <si>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</si>
  <si>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</si>
  <si>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</si>
  <si>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</si>
  <si>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</si>
  <si>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</si>
  <si>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</si>
  <si>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</si>
  <si>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</si>
  <si>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</si>
  <si>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</si>
  <si>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</si>
  <si>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</si>
  <si>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</si>
  <si>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</si>
  <si>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</si>
  <si>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</si>
  <si>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</si>
  <si>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</si>
  <si>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</si>
  <si>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</si>
  <si>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</si>
  <si>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</si>
  <si>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</si>
  <si>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</si>
  <si>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</si>
  <si>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</si>
  <si>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</si>
  <si>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</si>
  <si>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</si>
  <si>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</si>
  <si>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</si>
  <si>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</si>
  <si>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</si>
  <si>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</si>
  <si>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</si>
  <si>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</si>
  <si>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</si>
  <si>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</si>
  <si>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</si>
  <si>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</si>
  <si>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</si>
  <si>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</si>
  <si>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</si>
  <si>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</si>
  <si>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</si>
  <si>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</si>
  <si>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</si>
  <si>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</si>
  <si>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</si>
  <si>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</si>
  <si>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</si>
  <si>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</si>
  <si>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</si>
  <si>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</si>
  <si>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</si>
  <si>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</si>
  <si>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</si>
  <si>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</si>
  <si>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</si>
  <si>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</si>
  <si>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</si>
  <si>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</si>
  <si>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</si>
  <si>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</si>
  <si>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</si>
  <si>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</si>
  <si>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</si>
  <si>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</si>
  <si>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</si>
  <si>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</si>
  <si>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</si>
  <si>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</si>
  <si>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</si>
  <si>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</si>
  <si>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</si>
  <si>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</si>
  <si>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</si>
  <si>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</si>
  <si>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</si>
  <si>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</si>
  <si>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</si>
  <si>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</si>
  <si>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</si>
  <si>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</si>
  <si>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</si>
  <si>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</si>
  <si>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</si>
  <si>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</si>
  <si>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</si>
  <si>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</si>
  <si>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</si>
  <si>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</si>
  <si>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</si>
  <si>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</si>
  <si>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</si>
  <si>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</si>
  <si>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</si>
  <si>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</si>
  <si>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</si>
  <si>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</si>
  <si>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</si>
  <si>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</si>
  <si>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</si>
  <si>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</si>
  <si>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</si>
  <si>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</si>
  <si>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</si>
  <si>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</si>
  <si>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</si>
  <si>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</si>
  <si>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</si>
  <si>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</si>
  <si>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</si>
  <si>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</si>
  <si>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</si>
  <si>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</si>
  <si>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</si>
  <si>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</si>
  <si>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</si>
  <si>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</si>
  <si>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</si>
  <si>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</si>
  <si>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</si>
  <si>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</si>
  <si>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</si>
  <si>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</si>
  <si>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</si>
  <si>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</si>
  <si>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</si>
  <si>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</si>
  <si>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</si>
  <si>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</si>
  <si>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</si>
  <si>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</si>
  <si>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</si>
  <si>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</si>
  <si>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</si>
  <si>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</si>
  <si>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</si>
  <si>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</si>
  <si>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</si>
  <si>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</si>
  <si>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</si>
  <si>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</si>
  <si>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</si>
  <si>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</si>
  <si>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</si>
  <si>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</si>
  <si>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</si>
  <si>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</si>
  <si>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</si>
  <si>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</si>
  <si>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</si>
  <si>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</si>
  <si>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</si>
  <si>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</si>
  <si>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</si>
  <si>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</si>
  <si>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</si>
  <si>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</si>
  <si>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</si>
  <si>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</si>
  <si>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</si>
  <si>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</si>
  <si>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</si>
  <si>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</si>
  <si>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</si>
  <si>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</si>
  <si>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</si>
  <si>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</si>
  <si>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</si>
  <si>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</si>
  <si>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</si>
  <si>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</si>
  <si>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</si>
  <si>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</si>
  <si>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</si>
  <si>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</si>
  <si>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</si>
  <si>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</si>
  <si>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</si>
  <si>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</si>
  <si>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</si>
  <si>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</si>
  <si>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</si>
  <si>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</si>
  <si>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</si>
  <si>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</si>
  <si>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</si>
  <si>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</si>
  <si>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</si>
  <si>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</si>
  <si>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</si>
  <si>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</si>
  <si>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</si>
  <si>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</si>
  <si>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</si>
  <si>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</si>
  <si>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</si>
  <si>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</si>
  <si>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</si>
  <si>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</si>
  <si>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</si>
  <si>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</si>
  <si>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</si>
  <si>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</si>
  <si>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</si>
  <si>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</si>
  <si>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</si>
  <si>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</si>
  <si>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</si>
  <si>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</si>
  <si>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</si>
  <si>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</si>
  <si>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</si>
  <si>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</si>
  <si>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</si>
  <si>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</si>
  <si>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</si>
  <si>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</si>
  <si>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</si>
  <si>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</si>
  <si>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</si>
  <si>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</si>
  <si>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</si>
  <si>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</si>
  <si>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</si>
  <si>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</si>
  <si>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</si>
  <si>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</si>
  <si>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</si>
  <si>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</si>
  <si>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</si>
  <si>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</si>
  <si>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</si>
  <si>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</si>
  <si>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</si>
  <si>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</si>
  <si>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</si>
  <si>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</si>
  <si>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</si>
  <si>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</si>
  <si>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</si>
  <si>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</si>
  <si>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</si>
  <si>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</si>
  <si>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</si>
  <si>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</si>
  <si>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</si>
  <si>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</si>
  <si>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</si>
  <si>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</si>
  <si>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</si>
  <si>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</si>
  <si>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</si>
  <si>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</si>
  <si>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</si>
  <si>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</si>
  <si>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</si>
  <si>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</si>
  <si>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</si>
  <si>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</si>
  <si>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</si>
  <si>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</si>
  <si>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</si>
  <si>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</si>
  <si>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</si>
  <si>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</si>
  <si>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</si>
  <si>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</si>
  <si>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</si>
  <si>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</si>
  <si>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</si>
  <si>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</si>
  <si>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</si>
  <si>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</si>
  <si>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</si>
  <si>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</si>
  <si>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</si>
  <si>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</si>
  <si>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</si>
  <si>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</si>
  <si>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</si>
  <si>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</si>
  <si>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</si>
  <si>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</si>
  <si>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</si>
  <si>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</si>
  <si>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</si>
  <si>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</si>
  <si>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</si>
  <si>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</si>
  <si>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</si>
  <si>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</si>
  <si>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</si>
  <si>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</si>
  <si>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</si>
  <si>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</si>
  <si>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</si>
  <si>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</si>
  <si>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</si>
  <si>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</si>
  <si>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</si>
  <si>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</si>
  <si>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</si>
  <si>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</si>
  <si>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</si>
  <si>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</si>
  <si>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</si>
  <si>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</si>
  <si>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</si>
  <si>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</si>
  <si>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</si>
  <si>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</si>
  <si>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</si>
  <si>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</si>
  <si>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</si>
  <si>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</si>
  <si>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</si>
  <si>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</si>
  <si>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</si>
  <si>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</si>
  <si>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</si>
  <si>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</si>
  <si>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</si>
  <si>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</si>
  <si>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</si>
  <si>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</si>
  <si>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</si>
  <si>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</si>
  <si>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</si>
  <si>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</si>
  <si>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</si>
  <si>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</si>
  <si>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</si>
  <si>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</si>
  <si>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</si>
  <si>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</si>
  <si>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</si>
  <si>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</si>
  <si>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</si>
  <si>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</si>
  <si>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</si>
  <si>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</si>
  <si>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</si>
  <si>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</si>
  <si>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</si>
  <si>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</si>
  <si>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</si>
  <si>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</si>
  <si>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</si>
  <si>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</si>
  <si>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</si>
  <si>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</si>
  <si>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</si>
  <si>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</si>
  <si>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</si>
  <si>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</si>
  <si>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</si>
  <si>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</si>
  <si>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</si>
  <si>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</si>
  <si>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</si>
  <si>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</si>
  <si>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</si>
  <si>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</si>
  <si>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</si>
  <si>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</si>
  <si>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</si>
  <si>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</si>
  <si>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</si>
  <si>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</si>
  <si>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</si>
  <si>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</si>
  <si>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</si>
  <si>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</si>
  <si>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</si>
  <si>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</si>
  <si>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</si>
  <si>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</si>
  <si>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</si>
  <si>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</si>
  <si>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</si>
  <si>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</si>
  <si>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</si>
  <si>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</si>
  <si>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</si>
  <si>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</si>
  <si>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</si>
  <si>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</si>
  <si>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</si>
  <si>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</si>
  <si>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</si>
  <si>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</si>
  <si>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</si>
  <si>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</si>
  <si>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</si>
  <si>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</si>
  <si>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</si>
  <si>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</si>
  <si>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</si>
  <si>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</si>
  <si>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</si>
  <si>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</si>
  <si>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</si>
  <si>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</si>
  <si>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</si>
  <si>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</si>
  <si>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</si>
  <si>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</si>
  <si>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</si>
  <si>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</si>
  <si>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</si>
  <si>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</si>
  <si>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</si>
  <si>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</si>
  <si>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</si>
  <si>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</si>
  <si>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</si>
  <si>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</si>
  <si>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</si>
  <si>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</si>
  <si>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</si>
  <si>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</si>
  <si>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</si>
  <si>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</si>
  <si>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</si>
  <si>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</si>
  <si>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</si>
  <si>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</si>
  <si>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</si>
  <si>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</si>
  <si>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</si>
  <si>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</si>
  <si>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</si>
  <si>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</si>
  <si>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</si>
  <si>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</si>
  <si>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</si>
  <si>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</si>
  <si>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</si>
  <si>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</si>
  <si>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</si>
  <si>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</si>
  <si>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</si>
  <si>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</si>
  <si>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</si>
  <si>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</si>
  <si>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</si>
  <si>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</si>
  <si>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</si>
  <si>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</si>
  <si>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</si>
  <si>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</si>
  <si>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</si>
  <si>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</si>
  <si>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</si>
  <si>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</si>
  <si>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</si>
  <si>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</si>
  <si>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</si>
  <si>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</si>
  <si>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</si>
  <si>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</si>
  <si>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</si>
  <si>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</si>
  <si>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</si>
  <si>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</si>
  <si>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</si>
  <si>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</si>
  <si>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</si>
  <si>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</si>
  <si>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</si>
  <si>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</si>
  <si>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</si>
  <si>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</si>
  <si>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</si>
  <si>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</si>
  <si>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</si>
  <si>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</si>
  <si>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</si>
  <si>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</si>
  <si>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</si>
  <si>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</si>
  <si>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</si>
  <si>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</si>
  <si>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</si>
  <si>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</si>
  <si>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</si>
  <si>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</si>
  <si>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</si>
  <si>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</si>
  <si>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</si>
  <si>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</si>
  <si>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</si>
  <si>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</si>
  <si>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</si>
  <si>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</si>
  <si>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</si>
  <si>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</si>
  <si>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</si>
  <si>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</si>
  <si>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</si>
  <si>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</si>
  <si>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</si>
  <si>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</si>
  <si>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</si>
  <si>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</si>
  <si>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</si>
  <si>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</si>
  <si>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</si>
  <si>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</si>
  <si>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</si>
  <si>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</si>
  <si>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</si>
  <si>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</si>
  <si>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</si>
  <si>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</si>
  <si>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</si>
  <si>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</si>
  <si>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</si>
  <si>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</si>
  <si>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</si>
  <si>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</si>
  <si>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</si>
  <si>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</si>
  <si>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</si>
  <si>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</si>
  <si>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</si>
  <si>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</si>
  <si>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</si>
  <si>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</si>
  <si>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</si>
  <si>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</si>
  <si>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</si>
  <si>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</si>
  <si>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</si>
  <si>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</si>
  <si>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</si>
  <si>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</si>
  <si>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</si>
  <si>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</si>
  <si>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</si>
  <si>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</si>
  <si>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</si>
  <si>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</si>
  <si>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</si>
  <si>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</si>
  <si>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</si>
  <si>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</si>
  <si>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</si>
  <si>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</si>
  <si>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</si>
  <si>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</si>
  <si>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</si>
  <si>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</si>
  <si>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</si>
  <si>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</si>
  <si>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</si>
  <si>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</si>
  <si>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</si>
  <si>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</si>
  <si>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</si>
  <si>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</si>
  <si>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</si>
  <si>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</si>
  <si>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</si>
  <si>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</si>
  <si>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</si>
  <si>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</si>
  <si>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</si>
  <si>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</si>
  <si>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</si>
  <si>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</si>
  <si>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</si>
  <si>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</si>
  <si>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</si>
  <si>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</si>
  <si>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</si>
  <si>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</si>
  <si>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</si>
  <si>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</si>
  <si>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</si>
  <si>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</si>
  <si>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</si>
  <si>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</si>
  <si>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</si>
  <si>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</si>
  <si>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</si>
  <si>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</si>
  <si>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</si>
  <si>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</si>
  <si>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</si>
  <si>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</si>
  <si>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</si>
  <si>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</si>
  <si>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</si>
  <si>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</si>
  <si>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</si>
  <si>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</si>
  <si>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</si>
  <si>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</si>
  <si>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</si>
  <si>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</si>
  <si>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</si>
  <si>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</si>
  <si>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</si>
  <si>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</si>
  <si>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</si>
  <si>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</si>
  <si>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</si>
  <si>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</si>
  <si>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</si>
  <si>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</si>
  <si>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</si>
  <si>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</si>
  <si>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</si>
  <si>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</si>
  <si>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</si>
  <si>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</si>
  <si>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</si>
  <si>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</si>
  <si>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</si>
  <si>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</si>
  <si>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</si>
  <si>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</si>
  <si>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</si>
  <si>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</si>
  <si>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</si>
  <si>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</si>
  <si>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</si>
  <si>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</si>
  <si>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</si>
  <si>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</si>
  <si>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</si>
  <si>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</si>
  <si>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</si>
  <si>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</si>
  <si>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</si>
  <si>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</si>
  <si>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</si>
  <si>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</si>
  <si>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</si>
  <si>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</si>
  <si>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</si>
  <si>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</si>
  <si>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</si>
  <si>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</si>
  <si>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</si>
  <si>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</si>
  <si>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</si>
  <si>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</si>
  <si>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</si>
  <si>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</si>
  <si>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</si>
  <si>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</si>
  <si>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</si>
  <si>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</si>
  <si>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</si>
  <si>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</si>
  <si>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</si>
  <si>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</si>
  <si>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</si>
  <si>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</si>
  <si>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</si>
  <si>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</si>
  <si>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</si>
  <si>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</si>
  <si>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</si>
  <si>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</si>
  <si>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</si>
  <si>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</si>
  <si>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</si>
  <si>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</si>
  <si>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</si>
  <si>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</si>
  <si>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</si>
  <si>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</si>
  <si>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</si>
  <si>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</si>
  <si>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</si>
  <si>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</si>
  <si>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</si>
  <si>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</si>
  <si>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</si>
  <si>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</si>
  <si>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</si>
  <si>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</si>
  <si>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</si>
  <si>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</si>
  <si>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</si>
  <si>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</si>
  <si>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</si>
  <si>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</si>
  <si>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</si>
  <si>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</si>
  <si>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</si>
  <si>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</si>
  <si>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</si>
  <si>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</si>
  <si>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</si>
  <si>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</si>
  <si>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</si>
  <si>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</si>
  <si>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</si>
  <si>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</si>
  <si>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</si>
  <si>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</si>
  <si>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</si>
  <si>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</si>
  <si>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</si>
  <si>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</si>
  <si>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</si>
  <si>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</si>
  <si>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</si>
  <si>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</si>
  <si>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</si>
  <si>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</si>
  <si>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</si>
  <si>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</si>
  <si>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</si>
  <si>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</si>
  <si>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</si>
  <si>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</si>
  <si>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</si>
  <si>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</si>
  <si>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</si>
  <si>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</si>
  <si>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</si>
  <si>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</si>
  <si>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</si>
  <si>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</si>
  <si>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</si>
  <si>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</si>
  <si>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</si>
  <si>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</si>
  <si>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</si>
  <si>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</si>
  <si>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</si>
  <si>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</si>
  <si>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</si>
  <si>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</si>
  <si>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</si>
  <si>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</si>
  <si>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</si>
  <si>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</si>
  <si>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</si>
  <si>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</si>
  <si>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</si>
  <si>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</si>
  <si>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</si>
  <si>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</si>
  <si>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</si>
  <si>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</si>
  <si>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</si>
  <si>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</si>
  <si>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</si>
  <si>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</si>
  <si>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</si>
  <si>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</si>
  <si>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</si>
  <si>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</si>
  <si>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</si>
  <si>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</si>
  <si>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</si>
  <si>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</si>
  <si>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</si>
  <si>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</si>
  <si>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</si>
  <si>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</si>
  <si>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</si>
  <si>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</si>
  <si>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</si>
  <si>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</si>
  <si>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</si>
  <si>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</si>
  <si>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</si>
  <si>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</si>
  <si>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</si>
  <si>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</si>
  <si>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</si>
  <si>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</si>
  <si>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</si>
  <si>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</si>
  <si>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</si>
  <si>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</si>
  <si>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</si>
  <si>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</si>
  <si>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</si>
  <si>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</si>
  <si>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</si>
  <si>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</si>
  <si>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</si>
  <si>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</si>
  <si>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</si>
  <si>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</si>
  <si>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</si>
  <si>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</si>
  <si>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</si>
  <si>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</si>
  <si>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</si>
  <si>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</si>
  <si>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</si>
  <si>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</si>
  <si>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</si>
  <si>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</si>
  <si>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</si>
  <si>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</si>
  <si>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</si>
  <si>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</si>
  <si>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</si>
  <si>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</si>
  <si>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</si>
  <si>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</si>
  <si>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</si>
  <si>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</si>
  <si>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</si>
  <si>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</si>
  <si>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</si>
  <si>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</si>
  <si>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</si>
  <si>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</si>
  <si>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</si>
  <si>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</si>
  <si>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</si>
  <si>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</si>
  <si>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</si>
  <si>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</si>
  <si>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</si>
  <si>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</si>
  <si>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</si>
  <si>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</si>
  <si>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</si>
  <si>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</si>
  <si>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</si>
  <si>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</si>
  <si>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</si>
  <si>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</si>
  <si>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</si>
  <si>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</si>
  <si>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</si>
  <si>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</si>
  <si>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</si>
  <si>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</si>
  <si>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</si>
  <si>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</si>
  <si>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</si>
  <si>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</si>
  <si>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</si>
  <si>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</si>
  <si>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</si>
  <si>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</si>
  <si>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</si>
  <si>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</si>
  <si>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</si>
  <si>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</si>
  <si>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</si>
  <si>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</si>
  <si>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</si>
  <si>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</si>
  <si>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</si>
  <si>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</si>
  <si>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</si>
  <si>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</si>
  <si>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</si>
  <si>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</si>
  <si>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</si>
  <si>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</si>
  <si>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</si>
  <si>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</si>
  <si>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</si>
  <si>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</si>
  <si>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</si>
  <si>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</si>
  <si>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</si>
  <si>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</si>
  <si>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</si>
  <si>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</si>
  <si>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</si>
  <si>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</si>
  <si>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</si>
  <si>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</si>
  <si>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</si>
  <si>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</si>
  <si>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</si>
  <si>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</si>
  <si>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</si>
  <si>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</si>
  <si>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</si>
  <si>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</si>
  <si>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</si>
  <si>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</si>
  <si>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</si>
  <si>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</si>
  <si>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</si>
  <si>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</si>
  <si>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</si>
  <si>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</si>
  <si>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</si>
  <si>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</si>
  <si>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</si>
  <si>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</si>
  <si>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</si>
  <si>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</si>
  <si>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</si>
  <si>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</si>
  <si>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</si>
  <si>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</si>
  <si>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</si>
  <si>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</si>
  <si>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</si>
  <si>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</si>
  <si>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</si>
  <si>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</si>
  <si>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</si>
  <si>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</si>
  <si>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</si>
  <si>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</si>
  <si>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</si>
  <si>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</si>
  <si>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</si>
  <si>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</si>
  <si>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</si>
  <si>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</si>
  <si>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</si>
  <si>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</si>
  <si>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</si>
  <si>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</si>
  <si>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</si>
  <si>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</si>
  <si>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</si>
  <si>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</si>
  <si>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</si>
  <si>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</si>
  <si>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</si>
  <si>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</si>
  <si>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</si>
  <si>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</si>
  <si>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</si>
  <si>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</si>
  <si>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</si>
  <si>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</si>
  <si>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</si>
  <si>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</si>
  <si>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</si>
  <si>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</si>
  <si>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</si>
  <si>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</si>
  <si>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</si>
  <si>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</si>
  <si>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</si>
  <si>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</si>
  <si>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</si>
  <si>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</si>
  <si>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</si>
  <si>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</si>
  <si>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</si>
  <si>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</si>
  <si>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</si>
  <si>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</si>
  <si>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</si>
  <si>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</si>
  <si>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</si>
  <si>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</si>
  <si>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</si>
  <si>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</si>
  <si>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</si>
  <si>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</si>
  <si>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</si>
  <si>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</si>
  <si>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</si>
  <si>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</si>
  <si>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</si>
  <si>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</si>
  <si>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</si>
  <si>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</si>
  <si>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</si>
  <si>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</si>
  <si>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</si>
  <si>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</si>
  <si>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</si>
  <si>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</si>
  <si>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</si>
  <si>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</si>
  <si>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</si>
  <si>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</si>
  <si>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</si>
  <si>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</si>
  <si>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</si>
  <si>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</si>
  <si>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</si>
  <si>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</si>
  <si>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</si>
  <si>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</si>
  <si>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</si>
  <si>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</si>
  <si>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</si>
  <si>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</si>
  <si>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</si>
  <si>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</si>
  <si>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</si>
  <si>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</si>
  <si>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</si>
  <si>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</si>
  <si>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</si>
  <si>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</si>
  <si>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</si>
  <si>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</si>
  <si>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</si>
  <si>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</si>
  <si>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</si>
  <si>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</si>
  <si>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</si>
  <si>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</si>
  <si>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</si>
  <si>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</si>
  <si>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</si>
  <si>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</si>
  <si>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</si>
  <si>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</si>
  <si>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</si>
  <si>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</si>
  <si>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</si>
  <si>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</si>
  <si>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</si>
  <si>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</si>
  <si>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</si>
  <si>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</si>
  <si>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</si>
  <si>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</si>
  <si>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</si>
  <si>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</si>
  <si>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</si>
  <si>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</si>
  <si>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</si>
  <si>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</si>
  <si>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</si>
  <si>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</si>
  <si>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</si>
  <si>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</si>
  <si>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</si>
  <si>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</si>
  <si>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</si>
  <si>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</si>
  <si>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</si>
  <si>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</si>
  <si>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</si>
  <si>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</si>
  <si>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</si>
  <si>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</si>
  <si>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</si>
  <si>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</si>
  <si>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</si>
  <si>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</si>
  <si>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</si>
  <si>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</si>
  <si>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</si>
  <si>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</si>
  <si>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</si>
  <si>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</si>
  <si>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</si>
  <si>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</si>
  <si>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</si>
  <si>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</si>
  <si>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</si>
  <si>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</si>
  <si>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</si>
  <si>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</si>
  <si>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</si>
  <si>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</si>
  <si>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</si>
  <si>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</si>
  <si>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</si>
  <si>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</si>
  <si>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</si>
  <si>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</si>
  <si>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</si>
  <si>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</si>
  <si>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</si>
  <si>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</si>
  <si>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</si>
  <si>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</si>
  <si>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</si>
  <si>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</si>
  <si>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</si>
  <si>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</si>
  <si>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</si>
  <si>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</si>
  <si>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</si>
  <si>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</si>
  <si>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</si>
  <si>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</si>
  <si>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</si>
  <si>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</si>
  <si>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</si>
  <si>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</si>
  <si>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</si>
  <si>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</si>
  <si>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</si>
  <si>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</si>
  <si>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</si>
  <si>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</si>
  <si>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</si>
  <si>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</si>
  <si>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</si>
  <si>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</si>
  <si>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</si>
  <si>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</si>
  <si>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</si>
  <si>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</si>
  <si>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</si>
  <si>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</si>
  <si>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</si>
  <si>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</si>
  <si>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</si>
  <si>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</si>
  <si>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</si>
  <si>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</si>
  <si>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</si>
  <si>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</si>
  <si>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</si>
  <si>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</si>
  <si>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</si>
  <si>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</si>
  <si>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</si>
  <si>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</si>
  <si>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</si>
  <si>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</si>
  <si>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</si>
  <si>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</si>
  <si>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</si>
  <si>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</si>
  <si>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</si>
  <si>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</si>
  <si>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</si>
  <si>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</si>
  <si>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</si>
  <si>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</si>
  <si>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</si>
  <si>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</si>
  <si>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</si>
  <si>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</si>
  <si>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</si>
  <si>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</si>
  <si>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</si>
  <si>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</si>
  <si>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</si>
  <si>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</si>
  <si>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</si>
  <si>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</si>
  <si>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</si>
  <si>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</si>
  <si>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</si>
  <si>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</si>
  <si>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</si>
  <si>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</si>
  <si>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</si>
  <si>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</si>
  <si>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</si>
  <si>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</si>
  <si>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</si>
  <si>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</si>
  <si>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</si>
  <si>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</si>
  <si>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</si>
  <si>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</si>
  <si>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</si>
  <si>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</si>
  <si>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</si>
  <si>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</si>
  <si>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</si>
  <si>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</si>
  <si>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</si>
  <si>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</si>
  <si>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</si>
  <si>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</si>
  <si>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</si>
  <si>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</si>
  <si>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</si>
  <si>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</si>
  <si>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</si>
  <si>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</si>
  <si>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</si>
  <si>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</si>
  <si>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</si>
  <si>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</si>
  <si>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</si>
  <si>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</si>
  <si>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</si>
  <si>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</si>
  <si>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</si>
  <si>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</si>
  <si>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</si>
  <si>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</si>
  <si>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</si>
  <si>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</si>
  <si>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</si>
  <si>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</si>
  <si>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</si>
  <si>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</si>
  <si>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</si>
  <si>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</si>
  <si>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</si>
  <si>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</si>
  <si>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</si>
  <si>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</si>
  <si>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</si>
  <si>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</si>
  <si>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</si>
  <si>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</si>
  <si>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</si>
  <si>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</si>
  <si>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</si>
  <si>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</si>
  <si>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</si>
  <si>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</si>
  <si>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</si>
  <si>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</si>
  <si>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</si>
  <si>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</si>
  <si>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</si>
  <si>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</si>
  <si>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</si>
  <si>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</si>
  <si>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</si>
  <si>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</si>
  <si>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</si>
  <si>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</si>
  <si>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</si>
  <si>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</si>
  <si>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</si>
  <si>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</si>
  <si>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</si>
  <si>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</si>
  <si>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</si>
  <si>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</si>
  <si>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</si>
  <si>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</si>
  <si>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</si>
  <si>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</si>
  <si>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</si>
  <si>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</si>
  <si>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</si>
  <si>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</si>
  <si>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</si>
  <si>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</si>
  <si>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</si>
  <si>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</si>
  <si>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</si>
  <si>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</si>
  <si>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</si>
  <si>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</si>
  <si>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</si>
  <si>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</si>
  <si>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</si>
  <si>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</si>
  <si>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</si>
  <si>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</si>
  <si>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</si>
  <si>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</si>
  <si>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</si>
  <si>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</si>
  <si>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</si>
  <si>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</si>
  <si>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</si>
  <si>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</si>
  <si>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</si>
  <si>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</si>
  <si>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</si>
  <si>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</si>
  <si>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</si>
  <si>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</si>
  <si>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</si>
  <si>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</si>
  <si>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</si>
  <si>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</si>
  <si>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</si>
  <si>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</si>
  <si>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</si>
  <si>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</si>
  <si>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</si>
  <si>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</si>
  <si>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</si>
  <si>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</si>
  <si>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</si>
  <si>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</si>
  <si>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</si>
  <si>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</si>
  <si>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</si>
  <si>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</si>
  <si>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</si>
  <si>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</si>
  <si>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</si>
  <si>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</si>
  <si>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</si>
  <si>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</si>
  <si>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</si>
  <si>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</si>
  <si>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</si>
  <si>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</si>
  <si>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</si>
  <si>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</si>
  <si>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</si>
  <si>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</si>
  <si>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</si>
  <si>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</si>
  <si>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</si>
  <si>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</si>
  <si>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</si>
  <si>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</si>
  <si>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</si>
  <si>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</si>
  <si>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</si>
  <si>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</si>
  <si>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</si>
  <si>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</si>
  <si>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</si>
  <si>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</si>
  <si>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</si>
  <si>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</si>
  <si>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</si>
  <si>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</si>
  <si>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</si>
  <si>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</si>
  <si>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</si>
  <si>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</si>
  <si>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</si>
  <si>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</si>
  <si>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</si>
  <si>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</si>
  <si>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</si>
  <si>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</si>
  <si>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</si>
  <si>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</si>
  <si>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</si>
  <si>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</si>
  <si>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</si>
  <si>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</si>
  <si>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</si>
  <si>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</si>
  <si>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</si>
  <si>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</si>
  <si>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</si>
  <si>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</si>
  <si>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</si>
  <si>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</si>
  <si>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</si>
  <si>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</si>
  <si>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</si>
  <si>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</si>
  <si>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</si>
  <si>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</si>
  <si>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</si>
  <si>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</si>
  <si>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</si>
  <si>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</si>
  <si>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</si>
  <si>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</si>
  <si>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</si>
  <si>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</si>
  <si>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</si>
  <si>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</si>
  <si>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</si>
  <si>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</si>
  <si>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</si>
  <si>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</si>
  <si>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</si>
  <si>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</si>
  <si>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</si>
  <si>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</si>
  <si>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</si>
  <si>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</si>
  <si>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</si>
  <si>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</si>
  <si>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</si>
  <si>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</si>
  <si>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</si>
  <si>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</si>
  <si>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</si>
  <si>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</si>
  <si>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</si>
  <si>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</si>
  <si>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</si>
  <si>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</si>
  <si>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</si>
  <si>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</si>
  <si>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</si>
  <si>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</si>
  <si>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</si>
  <si>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</si>
  <si>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</si>
  <si>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</si>
  <si>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</si>
  <si>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</si>
  <si>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</si>
  <si>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</si>
  <si>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</si>
  <si>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</si>
  <si>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</si>
  <si>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</si>
  <si>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</si>
  <si>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</si>
  <si>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</si>
  <si>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</si>
  <si>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</si>
  <si>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</si>
  <si>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</si>
  <si>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</si>
  <si>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</si>
  <si>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</si>
  <si>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</si>
  <si>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</si>
  <si>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</si>
  <si>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</si>
  <si>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</si>
  <si>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</si>
  <si>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</si>
  <si>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</si>
  <si>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</si>
  <si>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</si>
  <si>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</si>
  <si>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</si>
  <si>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</si>
  <si>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</si>
  <si>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</si>
  <si>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</si>
  <si>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</si>
  <si>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</si>
  <si>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</si>
  <si>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</si>
  <si>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</si>
  <si>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</si>
  <si>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</si>
  <si>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</si>
  <si>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</si>
  <si>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</si>
  <si>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</si>
  <si>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</si>
  <si>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</si>
  <si>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</si>
  <si>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</si>
  <si>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</si>
  <si>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</si>
  <si>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</si>
  <si>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</si>
  <si>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</si>
  <si>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</si>
  <si>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</si>
  <si>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</si>
  <si>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</si>
  <si>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</si>
  <si>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</si>
  <si>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</si>
  <si>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</si>
  <si>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</si>
  <si>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</si>
  <si>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</si>
  <si>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</si>
  <si>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</si>
  <si>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</si>
  <si>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</si>
  <si>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</si>
  <si>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</si>
  <si>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</si>
  <si>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</si>
  <si>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</si>
  <si>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</si>
  <si>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</si>
  <si>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</si>
  <si>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</si>
  <si>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</si>
  <si>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</si>
  <si>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</si>
  <si>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</si>
  <si>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</si>
  <si>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</si>
  <si>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</si>
  <si>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</si>
  <si>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</si>
  <si>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</si>
  <si>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</si>
  <si>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</si>
  <si>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</si>
  <si>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</si>
  <si>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</si>
  <si>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</si>
  <si>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</si>
  <si>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</si>
  <si>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</si>
  <si>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</si>
  <si>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</si>
  <si>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</si>
  <si>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</si>
  <si>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</si>
  <si>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</si>
  <si>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</si>
  <si>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</si>
  <si>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</si>
  <si>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</si>
  <si>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</si>
  <si>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</si>
  <si>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</si>
  <si>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</si>
  <si>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</si>
  <si>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</si>
  <si>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</si>
  <si>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</si>
  <si>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</si>
  <si>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</si>
  <si>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</si>
  <si>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</si>
  <si>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</si>
  <si>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</si>
  <si>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</si>
  <si>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</si>
  <si>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</si>
  <si>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</si>
  <si>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</si>
  <si>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</si>
  <si>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</si>
  <si>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</si>
  <si>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</si>
  <si>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</si>
  <si>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</si>
  <si>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</si>
  <si>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</si>
  <si>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</si>
  <si>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</si>
  <si>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</si>
  <si>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</si>
  <si>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</si>
  <si>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</si>
  <si>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</si>
  <si>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</si>
  <si>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</si>
  <si>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</si>
  <si>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</si>
  <si>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</si>
  <si>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</si>
  <si>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</si>
  <si>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</si>
  <si>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</si>
  <si>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</si>
  <si>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</si>
  <si>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</si>
  <si>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</si>
  <si>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</si>
  <si>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</si>
  <si>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</si>
  <si>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</si>
  <si>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</si>
  <si>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</si>
  <si>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</si>
  <si>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</si>
  <si>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</si>
  <si>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</si>
  <si>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</si>
  <si>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</si>
  <si>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</si>
  <si>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</si>
  <si>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</si>
  <si>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</si>
  <si>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</si>
  <si>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</si>
  <si>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</si>
  <si>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</si>
  <si>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</si>
  <si>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</si>
  <si>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</si>
  <si>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</si>
  <si>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</si>
  <si>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</si>
  <si>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</si>
  <si>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</si>
  <si>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</si>
  <si>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</si>
  <si>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</si>
  <si>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</si>
  <si>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</si>
  <si>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</si>
  <si>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</si>
  <si>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</si>
  <si>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</si>
  <si>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</si>
  <si>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</si>
  <si>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</si>
  <si>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</si>
  <si>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</si>
  <si>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</si>
  <si>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</si>
  <si>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</si>
  <si>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</si>
  <si>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</si>
  <si>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</si>
  <si>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</si>
  <si>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</si>
  <si>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</si>
  <si>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</si>
  <si>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</si>
  <si>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</si>
  <si>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</si>
  <si>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</si>
  <si>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</si>
  <si>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</si>
  <si>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</si>
  <si>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</si>
  <si>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</si>
  <si>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</si>
  <si>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</si>
  <si>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</si>
  <si>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</si>
  <si>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</si>
  <si>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</si>
  <si>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</si>
  <si>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</si>
  <si>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</si>
  <si>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</si>
  <si>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</si>
  <si>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</si>
  <si>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</si>
  <si>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</si>
  <si>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</si>
  <si>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</si>
  <si>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</si>
  <si>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</si>
  <si>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</si>
  <si>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</si>
  <si>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</si>
  <si>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</si>
  <si>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</si>
  <si>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</si>
  <si>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</si>
  <si>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</si>
  <si>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</si>
  <si>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</si>
  <si>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</si>
  <si>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</si>
  <si>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</si>
  <si>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</si>
  <si>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</si>
  <si>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</si>
  <si>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</si>
  <si>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</si>
  <si>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</si>
  <si>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</si>
  <si>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</si>
  <si>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</si>
  <si>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</si>
  <si>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</si>
  <si>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</si>
  <si>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</si>
  <si>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</si>
  <si>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</si>
  <si>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</si>
  <si>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</si>
  <si>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</si>
  <si>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</si>
  <si>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</si>
  <si>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</si>
  <si>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</si>
  <si>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</si>
  <si>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</si>
  <si>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</si>
  <si>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</si>
  <si>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</si>
  <si>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</si>
  <si>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</si>
  <si>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</si>
  <si>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</si>
  <si>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</si>
  <si>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</si>
  <si>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</si>
  <si>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</si>
  <si>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</si>
  <si>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</si>
  <si>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</si>
  <si>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</si>
  <si>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</si>
  <si>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</si>
  <si>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</si>
  <si>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</si>
  <si>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</si>
  <si>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</si>
  <si>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</si>
  <si>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</si>
  <si>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</si>
  <si>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</si>
  <si>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</si>
  <si>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</si>
  <si>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</si>
  <si>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</si>
  <si>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</si>
  <si>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</si>
  <si>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</si>
  <si>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</si>
  <si>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</si>
  <si>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</si>
  <si>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</si>
  <si>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</si>
  <si>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</si>
  <si>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</si>
  <si>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</si>
  <si>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</si>
  <si>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</si>
  <si>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</si>
  <si>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</si>
  <si>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</si>
  <si>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</si>
  <si>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</si>
  <si>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</si>
  <si>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</si>
  <si>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</si>
  <si>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</si>
  <si>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</si>
  <si>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</si>
  <si>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</si>
  <si>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</si>
  <si>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</si>
  <si>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</si>
  <si>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</si>
  <si>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</si>
  <si>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</si>
  <si>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</si>
  <si>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</si>
  <si>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</si>
  <si>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</si>
  <si>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</si>
  <si>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</si>
  <si>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</si>
  <si>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</si>
  <si>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</si>
  <si>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</si>
  <si>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</si>
  <si>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</si>
  <si>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</si>
  <si>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</si>
  <si>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</si>
  <si>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</si>
  <si>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</si>
  <si>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</si>
  <si>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</si>
  <si>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</si>
  <si>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</si>
  <si>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</si>
  <si>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</si>
  <si>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</si>
  <si>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</si>
  <si>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</si>
  <si>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</si>
  <si>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</si>
  <si>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</si>
  <si>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</si>
  <si>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</si>
  <si>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</si>
  <si>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</si>
  <si>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</si>
  <si>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</si>
  <si>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</si>
  <si>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</si>
  <si>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</si>
  <si>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</si>
  <si>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</si>
  <si>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</si>
  <si>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</si>
  <si>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</si>
  <si>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</si>
  <si>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</si>
  <si>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</si>
  <si>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</si>
  <si>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</si>
  <si>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</si>
  <si>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</si>
  <si>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</si>
  <si>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</si>
  <si>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</si>
  <si>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</si>
  <si>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</si>
  <si>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</si>
  <si>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</si>
  <si>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</si>
  <si>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</si>
  <si>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</si>
  <si>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</si>
  <si>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</si>
  <si>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</si>
  <si>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</si>
  <si>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</si>
  <si>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</si>
  <si>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</si>
  <si>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</si>
  <si>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</si>
  <si>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</si>
  <si>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</si>
  <si>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</si>
  <si>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</si>
  <si>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</si>
  <si>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</si>
  <si>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</si>
  <si>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</si>
  <si>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</si>
  <si>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</si>
  <si>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</si>
  <si>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</si>
  <si>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</si>
  <si>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</si>
  <si>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</si>
  <si>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</si>
  <si>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</si>
  <si>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</si>
  <si>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</si>
  <si>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</si>
  <si>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</si>
  <si>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</si>
  <si>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</si>
  <si>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</si>
  <si>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</si>
  <si>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</si>
  <si>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</si>
  <si>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</si>
  <si>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</si>
  <si>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</si>
  <si>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</si>
  <si>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</si>
  <si>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</si>
  <si>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</si>
  <si>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</si>
  <si>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</si>
  <si>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</si>
  <si>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</si>
  <si>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</si>
  <si>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</si>
  <si>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</si>
  <si>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</si>
  <si>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</si>
  <si>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</si>
  <si>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</si>
  <si>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</si>
  <si>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</si>
  <si>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</si>
  <si>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</si>
  <si>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</si>
  <si>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</si>
  <si>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</si>
  <si>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</si>
  <si>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</si>
  <si>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</si>
  <si>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</si>
  <si>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</si>
  <si>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</si>
  <si>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</si>
  <si>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</si>
  <si>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</si>
  <si>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</si>
  <si>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</si>
  <si>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</si>
  <si>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</si>
  <si>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</si>
  <si>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</si>
  <si>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</si>
  <si>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</si>
  <si>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</si>
  <si>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</si>
  <si>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</si>
  <si>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</si>
  <si>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</si>
  <si>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</si>
  <si>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</si>
  <si>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</si>
  <si>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</si>
  <si>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</si>
  <si>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</si>
  <si>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</si>
  <si>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</si>
  <si>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</si>
  <si>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</si>
  <si>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</si>
  <si>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</si>
  <si>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</si>
  <si>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</si>
  <si>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</si>
  <si>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</si>
  <si>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</si>
  <si>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</si>
  <si>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</si>
  <si>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</si>
  <si>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</si>
  <si>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</si>
  <si>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</si>
  <si>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</si>
  <si>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</si>
  <si>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</si>
  <si>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</si>
  <si>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</si>
  <si>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</si>
  <si>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</si>
  <si>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</si>
  <si>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</si>
  <si>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</si>
  <si>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</si>
  <si>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</si>
  <si>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</si>
  <si>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</si>
  <si>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</si>
  <si>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</si>
  <si>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</si>
  <si>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</si>
  <si>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</si>
  <si>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</si>
  <si>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</si>
  <si>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</si>
  <si>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</si>
  <si>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</si>
  <si>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</si>
  <si>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</si>
  <si>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</si>
  <si>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</si>
  <si>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</si>
  <si>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</si>
  <si>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</si>
  <si>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</si>
  <si>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</si>
  <si>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</si>
  <si>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</si>
  <si>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</si>
  <si>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</si>
  <si>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</si>
  <si>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</si>
  <si>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</si>
  <si>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</si>
  <si>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</si>
  <si>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</si>
  <si>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</si>
  <si>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</si>
  <si>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</si>
  <si>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</si>
  <si>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</si>
  <si>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</si>
  <si>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</si>
  <si>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</si>
  <si>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</si>
  <si>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</si>
  <si>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</si>
  <si>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</si>
  <si>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</si>
  <si>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</si>
  <si>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</si>
  <si>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</si>
  <si>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</si>
  <si>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</si>
  <si>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</si>
  <si>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</si>
  <si>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</si>
  <si>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</si>
  <si>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</si>
  <si>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</si>
  <si>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</si>
  <si>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</si>
  <si>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</si>
  <si>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</si>
  <si>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</si>
  <si>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</si>
  <si>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</si>
  <si>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</si>
  <si>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</si>
  <si>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</si>
  <si>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</si>
  <si>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</si>
  <si>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</si>
  <si>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</si>
  <si>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</si>
  <si>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</si>
  <si>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</si>
  <si>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</si>
  <si>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</si>
  <si>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</si>
  <si>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</si>
  <si>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</si>
  <si>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</si>
  <si>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</si>
  <si>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</si>
  <si>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</si>
  <si>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</si>
  <si>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</si>
  <si>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</si>
  <si>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</si>
  <si>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</si>
  <si>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</si>
  <si>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</si>
  <si>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</si>
  <si>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</si>
  <si>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</si>
  <si>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</si>
  <si>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</si>
  <si>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</si>
  <si>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</si>
  <si>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</si>
  <si>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</si>
  <si>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</si>
  <si>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</si>
  <si>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</si>
  <si>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</si>
  <si>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</si>
  <si>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</si>
  <si>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</si>
  <si>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</si>
  <si>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</si>
  <si>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</si>
  <si>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</si>
  <si>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</si>
  <si>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</si>
  <si>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</si>
  <si>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</si>
  <si>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</si>
  <si>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</si>
  <si>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</si>
  <si>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</si>
  <si>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</si>
  <si>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</si>
  <si>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</si>
  <si>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</si>
  <si>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</si>
  <si>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</si>
  <si>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</si>
  <si>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</si>
  <si>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</si>
  <si>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</si>
  <si>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</si>
  <si>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</si>
  <si>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</si>
  <si>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</si>
  <si>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</si>
  <si>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</si>
  <si>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</si>
  <si>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</si>
  <si>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</si>
  <si>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</si>
  <si>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</si>
  <si>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</si>
  <si>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</si>
  <si>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</si>
  <si>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</si>
  <si>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</si>
  <si>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</si>
  <si>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</si>
  <si>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</si>
  <si>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</si>
  <si>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</si>
  <si>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</si>
  <si>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</si>
  <si>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</si>
  <si>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</si>
  <si>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</si>
  <si>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</si>
  <si>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</si>
  <si>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</si>
  <si>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</si>
  <si>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</si>
  <si>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</si>
  <si>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</si>
  <si>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</si>
  <si>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</si>
  <si>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</si>
  <si>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</si>
  <si>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</si>
  <si>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</si>
  <si>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</si>
  <si>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</si>
  <si>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</si>
  <si>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</si>
  <si>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</si>
  <si>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</si>
  <si>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</si>
  <si>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</si>
  <si>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</si>
  <si>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</si>
  <si>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</si>
  <si>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</si>
  <si>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</si>
  <si>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</si>
  <si>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</si>
  <si>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</si>
  <si>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</si>
  <si>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</si>
  <si>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</si>
  <si>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</si>
  <si>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</si>
  <si>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</si>
  <si>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</si>
  <si>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</si>
  <si>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</si>
  <si>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</si>
  <si>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</si>
  <si>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</si>
  <si>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</si>
  <si>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</si>
  <si>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</si>
  <si>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</si>
  <si>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</si>
  <si>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</si>
  <si>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</si>
  <si>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</si>
  <si>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</si>
  <si>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</si>
  <si>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</si>
  <si>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</si>
  <si>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</si>
  <si>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</si>
  <si>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</si>
  <si>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</si>
  <si>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</si>
  <si>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</si>
  <si>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</si>
  <si>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</si>
  <si>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</si>
  <si>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</si>
  <si>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</si>
  <si>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</si>
  <si>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</si>
  <si>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</si>
  <si>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</si>
  <si>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</si>
  <si>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</si>
  <si>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</si>
  <si>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</si>
  <si>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</si>
  <si>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</si>
  <si>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</si>
  <si>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</si>
  <si>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</si>
  <si>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</si>
  <si>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</si>
  <si>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</si>
  <si>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</si>
  <si>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</si>
  <si>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</si>
  <si>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</si>
  <si>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</si>
  <si>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</si>
  <si>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</si>
  <si>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</si>
  <si>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</si>
  <si>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</si>
  <si>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</si>
  <si>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</si>
  <si>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</si>
  <si>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</si>
  <si>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</si>
  <si>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</si>
  <si>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</si>
  <si>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</si>
  <si>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</si>
  <si>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</si>
  <si>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</si>
  <si>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</si>
  <si>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</si>
  <si>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</si>
  <si>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</si>
  <si>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</si>
  <si>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</si>
  <si>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</si>
  <si>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</si>
  <si>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</si>
  <si>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</si>
  <si>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</si>
  <si>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</si>
  <si>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</si>
  <si>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</si>
  <si>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</si>
  <si>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</si>
  <si>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</si>
  <si>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</si>
  <si>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</si>
  <si>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</si>
  <si>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</si>
  <si>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</si>
  <si>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</si>
  <si>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</si>
  <si>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</si>
  <si>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</si>
  <si>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</si>
  <si>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</si>
  <si>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</si>
  <si>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</si>
  <si>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</si>
  <si>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</si>
  <si>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</si>
  <si>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</si>
  <si>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</si>
  <si>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</si>
  <si>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</si>
  <si>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</si>
  <si>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</si>
  <si>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</si>
  <si>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</si>
  <si>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</si>
  <si>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</si>
  <si>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</si>
  <si>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</si>
  <si>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</si>
  <si>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</si>
  <si>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</si>
  <si>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</si>
  <si>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</si>
  <si>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</si>
  <si>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</si>
  <si>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</si>
  <si>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</si>
  <si>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</si>
  <si>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</si>
  <si>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</si>
  <si>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</si>
  <si>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</si>
  <si>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</si>
  <si>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</si>
  <si>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</si>
  <si>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</si>
  <si>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</si>
  <si>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</si>
  <si>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</si>
  <si>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</si>
  <si>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</si>
  <si>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</si>
  <si>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</si>
  <si>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</si>
  <si>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</si>
  <si>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</si>
  <si>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</si>
  <si>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</si>
  <si>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</si>
  <si>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</si>
  <si>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</si>
  <si>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</si>
  <si>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</si>
  <si>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</si>
  <si>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</si>
  <si>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</si>
  <si>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</si>
  <si>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</si>
  <si>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</si>
  <si>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</si>
  <si>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</si>
  <si>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</si>
  <si>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</si>
  <si>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</si>
  <si>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</si>
  <si>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</si>
  <si>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</si>
  <si>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</si>
  <si>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</si>
  <si>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</si>
  <si>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</si>
  <si>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</si>
  <si>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</si>
  <si>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</si>
  <si>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</si>
  <si>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</si>
  <si>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</si>
  <si>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</si>
  <si>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</si>
  <si>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</si>
  <si>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</si>
  <si>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</si>
  <si>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</si>
  <si>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</si>
  <si>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</si>
  <si>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</si>
  <si>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</si>
  <si>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</si>
  <si>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</si>
  <si>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</si>
  <si>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</si>
  <si>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</si>
  <si>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</si>
  <si>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</si>
  <si>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</si>
  <si>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</si>
  <si>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</si>
  <si>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</si>
  <si>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</si>
  <si>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</si>
  <si>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</si>
  <si>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</si>
  <si>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</si>
  <si>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</si>
  <si>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</si>
  <si>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</si>
  <si>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</si>
  <si>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</si>
  <si>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</si>
  <si>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</si>
  <si>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</si>
  <si>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</si>
  <si>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</si>
  <si>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</si>
  <si>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</si>
  <si>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</si>
  <si>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</si>
  <si>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</si>
  <si>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</si>
  <si>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</si>
  <si>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</si>
  <si>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</si>
  <si>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</si>
  <si>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</si>
  <si>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</si>
  <si>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</si>
  <si>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</si>
  <si>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</si>
  <si>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</si>
  <si>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</si>
  <si>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</si>
  <si>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</si>
  <si>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</si>
  <si>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</si>
  <si>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</si>
  <si>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</si>
  <si>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</si>
  <si>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</si>
  <si>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</si>
  <si>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</si>
  <si>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</si>
  <si>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</si>
  <si>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</si>
  <si>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</si>
  <si>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</si>
  <si>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</si>
  <si>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</si>
  <si>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</si>
  <si>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</si>
  <si>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</si>
  <si>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</si>
  <si>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</si>
  <si>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</si>
  <si>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</si>
  <si>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</si>
  <si>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</si>
  <si>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</si>
  <si>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</si>
  <si>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</si>
  <si>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</si>
  <si>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</si>
  <si>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</si>
  <si>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</si>
  <si>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</si>
  <si>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</si>
  <si>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</si>
  <si>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</si>
  <si>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</si>
  <si>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</si>
  <si>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</si>
  <si>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</si>
  <si>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</si>
  <si>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</si>
  <si>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</si>
  <si>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</si>
  <si>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</si>
  <si>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</si>
  <si>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</si>
  <si>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</si>
  <si>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</si>
  <si>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</si>
  <si>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</si>
  <si>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</si>
  <si>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</si>
  <si>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</si>
  <si>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</si>
  <si>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</si>
  <si>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</si>
  <si>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</si>
  <si>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</si>
  <si>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</si>
  <si>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</si>
  <si>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</si>
  <si>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</si>
  <si>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</si>
  <si>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</si>
  <si>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</si>
  <si>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</si>
  <si>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</si>
  <si>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</si>
  <si>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</si>
  <si>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</si>
  <si>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</si>
  <si>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</si>
  <si>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</si>
  <si>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</si>
  <si>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</si>
  <si>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</si>
  <si>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</si>
  <si>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</si>
  <si>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</si>
  <si>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</si>
  <si>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</si>
  <si>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</si>
  <si>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</si>
  <si>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</si>
  <si>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</si>
  <si>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</si>
  <si>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</si>
  <si>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</si>
  <si>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</si>
  <si>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</si>
  <si>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</si>
  <si>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</si>
  <si>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</si>
  <si>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</si>
  <si>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</si>
  <si>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</si>
  <si>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</si>
  <si>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</si>
  <si>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</si>
  <si>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</si>
  <si>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</si>
  <si>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</si>
  <si>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</si>
  <si>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</si>
  <si>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</si>
  <si>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</si>
  <si>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</si>
  <si>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</si>
  <si>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</si>
  <si>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</si>
  <si>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</si>
  <si>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</si>
  <si>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</si>
  <si>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</si>
  <si>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</si>
  <si>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</si>
  <si>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</si>
  <si>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</si>
  <si>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</si>
  <si>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</si>
  <si>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</si>
  <si>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</si>
  <si>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</si>
  <si>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</si>
  <si>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</si>
  <si>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</si>
  <si>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</si>
  <si>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</si>
  <si>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</si>
  <si>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</si>
  <si>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</si>
  <si>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</si>
  <si>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</si>
  <si>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</si>
  <si>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</si>
  <si>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</si>
  <si>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</si>
  <si>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</si>
  <si>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</si>
  <si>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</si>
  <si>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</si>
  <si>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</si>
  <si>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</si>
  <si>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</si>
  <si>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</si>
  <si>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</si>
  <si>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</si>
  <si>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</si>
  <si>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</si>
  <si>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</si>
  <si>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</si>
  <si>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</si>
  <si>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</si>
  <si>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</si>
  <si>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</si>
  <si>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</si>
  <si>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</si>
  <si>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</si>
  <si>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</si>
  <si>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</si>
  <si>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</si>
  <si>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</si>
  <si>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</si>
  <si>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</si>
  <si>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</si>
  <si>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</si>
  <si>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</si>
  <si>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</si>
  <si>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</si>
  <si>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</si>
  <si>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</si>
  <si>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</si>
  <si>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</si>
  <si>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</si>
  <si>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</si>
  <si>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</si>
  <si>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</si>
  <si>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</si>
  <si>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</si>
  <si>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</si>
  <si>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</si>
  <si>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</si>
  <si>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</si>
  <si>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</si>
  <si>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</si>
  <si>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</si>
  <si>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</si>
  <si>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</si>
  <si>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</si>
  <si>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</si>
  <si>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</si>
  <si>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</si>
  <si>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</si>
  <si>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</si>
  <si>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</si>
  <si>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</si>
  <si>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</si>
  <si>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</si>
  <si>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</si>
  <si>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</si>
  <si>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</si>
  <si>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</si>
  <si>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</si>
  <si>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</si>
  <si>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</si>
  <si>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</si>
  <si>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</si>
  <si>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</si>
  <si>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</si>
  <si>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</si>
  <si>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</si>
  <si>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</si>
  <si>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</si>
  <si>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</si>
  <si>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</si>
  <si>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</si>
  <si>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</si>
  <si>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</si>
  <si>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</si>
  <si>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</si>
  <si>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</si>
  <si>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</si>
  <si>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</si>
  <si>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</si>
  <si>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</si>
  <si>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</si>
  <si>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</si>
  <si>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</si>
  <si>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</si>
  <si>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</si>
  <si>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</si>
  <si>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</si>
  <si>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</si>
  <si>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</si>
  <si>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</si>
  <si>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</si>
  <si>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</si>
  <si>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</si>
  <si>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</si>
  <si>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</si>
  <si>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</si>
  <si>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</si>
  <si>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</si>
  <si>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</si>
  <si>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</si>
  <si>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</si>
  <si>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</si>
  <si>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</si>
  <si>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</si>
  <si>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</si>
  <si>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</si>
  <si>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</si>
  <si>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</si>
  <si>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</si>
  <si>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</si>
  <si>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</si>
  <si>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</si>
  <si>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</si>
  <si>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</si>
  <si>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</si>
  <si>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</si>
  <si>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</si>
  <si>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</si>
  <si>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</si>
  <si>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</si>
  <si>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</si>
  <si>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</si>
  <si>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</si>
  <si>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</si>
  <si>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</si>
  <si>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</si>
  <si>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</si>
  <si>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</si>
  <si>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</si>
  <si>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</si>
  <si>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</si>
  <si>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</si>
  <si>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</si>
  <si>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</si>
  <si>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</si>
  <si>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</si>
  <si>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</si>
  <si>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</si>
  <si>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</si>
  <si>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</si>
  <si>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</si>
  <si>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</si>
  <si>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</si>
  <si>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</si>
  <si>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</si>
  <si>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</si>
  <si>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</si>
  <si>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</si>
  <si>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</si>
  <si>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</si>
  <si>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</si>
  <si>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</si>
  <si>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</si>
  <si>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</si>
  <si>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</si>
  <si>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</si>
  <si>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</si>
  <si>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</si>
  <si>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</si>
  <si>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</si>
  <si>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</si>
  <si>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</si>
  <si>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</si>
  <si>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</si>
  <si>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</si>
  <si>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</si>
  <si>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</si>
  <si>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</si>
  <si>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</si>
  <si>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</si>
  <si>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</si>
  <si>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</si>
  <si>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</si>
  <si>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</si>
  <si>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</si>
  <si>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</si>
  <si>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</si>
  <si>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</si>
  <si>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</si>
  <si>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</si>
  <si>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</si>
  <si>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</si>
  <si>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</si>
  <si>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</si>
  <si>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</si>
  <si>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</si>
  <si>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</si>
  <si>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</si>
  <si>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</si>
  <si>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</si>
  <si>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</si>
  <si>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</si>
  <si>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</si>
  <si>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</si>
  <si>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</si>
  <si>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</si>
  <si>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</si>
  <si>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</si>
  <si>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</si>
  <si>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</si>
  <si>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</si>
  <si>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</si>
  <si>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</si>
  <si>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</si>
  <si>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</si>
  <si>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</si>
  <si>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</si>
  <si>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</si>
  <si>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</si>
  <si>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</si>
  <si>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</si>
  <si>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</si>
  <si>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</si>
  <si>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</si>
  <si>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</si>
  <si>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</si>
  <si>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</si>
  <si>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</si>
  <si>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</si>
  <si>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</si>
  <si>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</si>
  <si>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</si>
  <si>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</si>
  <si>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</si>
  <si>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</si>
  <si>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</si>
  <si>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</si>
  <si>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</si>
  <si>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</si>
  <si>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</si>
  <si>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</si>
  <si>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</si>
  <si>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</si>
  <si>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</si>
  <si>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</si>
  <si>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</si>
  <si>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</si>
  <si>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</si>
  <si>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</si>
  <si>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</si>
  <si>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</si>
  <si>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</si>
  <si>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</si>
  <si>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</si>
  <si>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</si>
  <si>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</si>
  <si>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</si>
  <si>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</si>
  <si>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</si>
  <si>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</si>
  <si>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</si>
  <si>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</si>
  <si>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</si>
  <si>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</si>
  <si>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</si>
  <si>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</si>
  <si>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</si>
  <si>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</si>
  <si>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</si>
  <si>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</si>
  <si>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</si>
  <si>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</si>
  <si>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</si>
  <si>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</si>
  <si>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</si>
  <si>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</si>
  <si>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</si>
  <si>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</si>
  <si>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</si>
  <si>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</si>
  <si>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</si>
  <si>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</si>
  <si>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</si>
  <si>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</si>
  <si>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</si>
  <si>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</si>
  <si>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</si>
  <si>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</si>
  <si>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</si>
  <si>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</si>
  <si>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</si>
  <si>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</si>
  <si>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</si>
  <si>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</si>
  <si>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</si>
  <si>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</si>
  <si>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</si>
  <si>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</si>
  <si>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</si>
  <si>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</si>
  <si>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</si>
  <si>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</si>
  <si>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</si>
  <si>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</si>
  <si>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</si>
  <si>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</si>
  <si>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</si>
  <si>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</si>
  <si>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</si>
  <si>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</si>
  <si>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</si>
  <si>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</si>
  <si>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</si>
  <si>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</si>
  <si>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</si>
  <si>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</si>
  <si>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</si>
  <si>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</si>
  <si>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</si>
  <si>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</si>
  <si>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</si>
  <si>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</si>
  <si>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</si>
  <si>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</si>
  <si>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</si>
  <si>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</si>
  <si>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</si>
  <si>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</si>
  <si>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</si>
  <si>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</si>
  <si>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</si>
  <si>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</si>
  <si>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</si>
  <si>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</si>
  <si>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</si>
  <si>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</si>
  <si>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</si>
  <si>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</si>
  <si>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</si>
  <si>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</si>
  <si>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</si>
  <si>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</si>
  <si>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</si>
  <si>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</si>
  <si>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</si>
  <si>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</si>
  <si>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</si>
  <si>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</si>
  <si>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</si>
  <si>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</si>
  <si>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</si>
  <si>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</si>
  <si>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</si>
  <si>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</si>
  <si>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</si>
  <si>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</si>
  <si>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</si>
  <si>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</si>
  <si>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</si>
  <si>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</si>
  <si>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</si>
  <si>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</si>
  <si>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</si>
  <si>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</si>
  <si>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</si>
  <si>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</si>
  <si>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</si>
  <si>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</si>
  <si>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</si>
  <si>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</si>
  <si>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</si>
  <si>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</si>
  <si>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</si>
  <si>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</si>
  <si>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</si>
  <si>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</si>
  <si>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</si>
  <si>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</si>
  <si>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</si>
  <si>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</si>
  <si>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</si>
  <si>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</si>
  <si>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</si>
  <si>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</si>
  <si>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</si>
  <si>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</si>
  <si>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</si>
  <si>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</si>
  <si>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</si>
  <si>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</si>
  <si>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</si>
  <si>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</si>
  <si>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</si>
  <si>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</si>
  <si>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</si>
  <si>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</si>
  <si>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</si>
  <si>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</si>
  <si>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</si>
  <si>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</si>
  <si>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</si>
  <si>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</si>
  <si>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</si>
  <si>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</si>
  <si>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</si>
  <si>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</si>
  <si>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</si>
  <si>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</si>
  <si>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</si>
  <si>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</si>
  <si>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</si>
  <si>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</si>
  <si>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</si>
  <si>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</si>
  <si>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</si>
  <si>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</si>
  <si>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</si>
  <si>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</si>
  <si>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</si>
  <si>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</si>
  <si>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</si>
  <si>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</si>
  <si>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</si>
  <si>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</si>
  <si>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</si>
  <si>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</si>
  <si>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</si>
  <si>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</si>
  <si>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</si>
  <si>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</si>
  <si>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</si>
  <si>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</si>
  <si>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</si>
  <si>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</si>
  <si>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</si>
  <si>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</si>
  <si>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</si>
  <si>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</si>
  <si>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</si>
  <si>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</si>
  <si>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</si>
  <si>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</si>
  <si>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</si>
  <si>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</si>
  <si>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</si>
  <si>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</si>
  <si>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</si>
  <si>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</si>
  <si>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</si>
  <si>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</si>
  <si>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</si>
  <si>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</si>
  <si>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</si>
  <si>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</si>
  <si>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</si>
  <si>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</si>
  <si>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</si>
  <si>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</si>
  <si>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</si>
  <si>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</si>
  <si>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</si>
  <si>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</si>
  <si>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</si>
  <si>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</si>
  <si>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</si>
  <si>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</si>
  <si>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</si>
  <si>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</si>
  <si>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</si>
  <si>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</si>
  <si>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</si>
  <si>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</si>
  <si>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</si>
  <si>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</si>
  <si>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</si>
  <si>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</si>
  <si>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</si>
  <si>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</si>
  <si>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</si>
  <si>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</si>
  <si>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</si>
  <si>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</si>
  <si>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</si>
  <si>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</si>
  <si>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</si>
  <si>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</si>
  <si>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</si>
  <si>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</si>
  <si>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</si>
  <si>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</si>
  <si>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</si>
  <si>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</si>
  <si>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</si>
  <si>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</si>
  <si>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</si>
  <si>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</si>
  <si>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</si>
  <si>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</si>
  <si>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</si>
  <si>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</si>
  <si>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</si>
  <si>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</si>
  <si>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</si>
  <si>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</si>
  <si>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</si>
  <si>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</si>
  <si>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</si>
  <si>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</si>
  <si>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</si>
  <si>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</si>
  <si>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</si>
  <si>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</si>
  <si>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</si>
  <si>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</si>
  <si>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</si>
  <si>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</si>
  <si>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</si>
  <si>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</si>
  <si>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</si>
  <si>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</si>
  <si>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</si>
  <si>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</si>
  <si>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</si>
  <si>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</si>
  <si>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</si>
  <si>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</si>
  <si>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</si>
  <si>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</si>
  <si>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</si>
  <si>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</si>
  <si>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</si>
  <si>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</si>
  <si>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</si>
  <si>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</si>
  <si>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</si>
  <si>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</si>
  <si>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</si>
  <si>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</si>
  <si>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</si>
  <si>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</si>
  <si>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</si>
  <si>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</si>
  <si>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</si>
  <si>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</si>
  <si>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</si>
  <si>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</si>
  <si>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</si>
  <si>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</si>
  <si>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</si>
  <si>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</si>
  <si>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</si>
  <si>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</si>
  <si>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</si>
  <si>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</si>
  <si>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</si>
  <si>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</si>
  <si>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</si>
  <si>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</si>
  <si>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</si>
  <si>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</si>
  <si>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</si>
  <si>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</si>
  <si>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</si>
  <si>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</si>
  <si>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</si>
  <si>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</si>
  <si>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</si>
  <si>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</si>
  <si>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</si>
  <si>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</si>
  <si>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</si>
  <si>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</si>
  <si>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</si>
  <si>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</si>
  <si>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</si>
  <si>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</si>
  <si>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</si>
  <si>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</si>
  <si>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</si>
  <si>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</si>
  <si>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</si>
  <si>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</si>
  <si>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</si>
  <si>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</si>
  <si>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</si>
  <si>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</si>
  <si>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</si>
  <si>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</si>
  <si>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</si>
  <si>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</si>
  <si>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</si>
  <si>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</si>
  <si>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</si>
  <si>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</si>
  <si>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</si>
  <si>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</si>
  <si>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</si>
  <si>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</si>
  <si>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</si>
  <si>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</si>
  <si>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</si>
  <si>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</si>
  <si>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</si>
  <si>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</si>
  <si>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</si>
  <si>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</si>
  <si>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</si>
  <si>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</si>
  <si>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</si>
  <si>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</si>
  <si>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</si>
  <si>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</si>
  <si>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</si>
  <si>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</si>
  <si>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</si>
  <si>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</si>
  <si>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</si>
  <si>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</si>
  <si>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</si>
  <si>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</si>
  <si>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</si>
  <si>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</si>
  <si>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</si>
  <si>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</si>
  <si>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</si>
  <si>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</si>
  <si>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</si>
  <si>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</si>
  <si>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</si>
  <si>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</si>
  <si>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</si>
  <si>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</si>
  <si>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</si>
  <si>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</si>
  <si>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</si>
  <si>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</si>
  <si>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</si>
  <si>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</si>
  <si>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</si>
  <si>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</si>
  <si>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</si>
  <si>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</si>
  <si>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</si>
  <si>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</si>
  <si>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</si>
  <si>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</si>
  <si>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</si>
  <si>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</si>
  <si>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</si>
  <si>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</si>
  <si>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</si>
  <si>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</si>
  <si>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</si>
  <si>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</si>
  <si>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</si>
  <si>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</si>
  <si>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</si>
  <si>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</si>
  <si>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</si>
  <si>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</si>
  <si>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</si>
  <si>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</si>
  <si>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</si>
  <si>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</si>
  <si>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</si>
  <si>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</si>
  <si>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</si>
  <si>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</si>
  <si>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</si>
  <si>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</si>
  <si>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</si>
  <si>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</si>
  <si>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</si>
  <si>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</si>
  <si>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</si>
  <si>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</si>
  <si>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</si>
  <si>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</si>
  <si>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</si>
  <si>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</si>
  <si>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</si>
  <si>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</si>
  <si>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</si>
  <si>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</si>
  <si>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</si>
  <si>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</si>
  <si>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</si>
  <si>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</si>
  <si>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</si>
  <si>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</si>
  <si>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</si>
  <si>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</si>
  <si>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</si>
  <si>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</si>
  <si>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</si>
  <si>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</si>
  <si>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</si>
  <si>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</si>
  <si>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</si>
  <si>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</si>
  <si>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</si>
  <si>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</si>
  <si>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</si>
  <si>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</si>
  <si>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</si>
  <si>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</si>
  <si>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</si>
  <si>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</si>
  <si>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</si>
  <si>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</si>
  <si>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</si>
  <si>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</si>
  <si>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</si>
  <si>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</si>
  <si>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</si>
  <si>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</si>
  <si>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</si>
  <si>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</si>
  <si>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</si>
  <si>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</si>
  <si>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</si>
  <si>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</si>
  <si>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</si>
  <si>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</si>
  <si>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</si>
  <si>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</si>
  <si>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</si>
  <si>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</si>
  <si>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</si>
  <si>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</si>
  <si>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</si>
  <si>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</si>
  <si>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</si>
  <si>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</si>
  <si>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</si>
  <si>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</si>
  <si>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</si>
  <si>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</si>
  <si>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</si>
  <si>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</si>
  <si>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</si>
  <si>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</si>
  <si>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</si>
  <si>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</si>
  <si>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</si>
  <si>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</si>
  <si>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</si>
  <si>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</si>
  <si>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</si>
  <si>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</si>
  <si>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</si>
  <si>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</si>
  <si>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</si>
  <si>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</si>
  <si>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</si>
  <si>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</si>
  <si>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</si>
  <si>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</si>
  <si>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</si>
  <si>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</si>
  <si>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</si>
  <si>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</si>
  <si>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</si>
  <si>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</si>
  <si>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</si>
  <si>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</si>
  <si>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</si>
  <si>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</si>
  <si>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</si>
  <si>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</si>
  <si>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</si>
  <si>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</si>
  <si>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</si>
  <si>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</si>
  <si>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</si>
  <si>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</si>
  <si>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</si>
  <si>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</si>
  <si>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</si>
  <si>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</si>
  <si>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</si>
  <si>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</si>
  <si>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</si>
  <si>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</si>
  <si>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</si>
  <si>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</si>
  <si>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</si>
  <si>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</si>
  <si>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</si>
  <si>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</si>
  <si>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</si>
  <si>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</si>
  <si>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</si>
  <si>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</si>
  <si>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</si>
  <si>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</si>
  <si>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</si>
  <si>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</si>
  <si>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</si>
  <si>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</si>
  <si>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</si>
  <si>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</si>
  <si>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</si>
  <si>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</si>
  <si>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</si>
  <si>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</si>
  <si>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</si>
  <si>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</si>
  <si>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</si>
  <si>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</si>
  <si>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</si>
  <si>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</si>
  <si>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</si>
  <si>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</si>
  <si>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</si>
  <si>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</si>
  <si>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</si>
  <si>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</si>
  <si>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</si>
  <si>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</si>
  <si>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</si>
  <si>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</si>
  <si>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</si>
  <si>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</si>
  <si>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</si>
  <si>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</si>
  <si>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</si>
  <si>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</si>
  <si>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</si>
  <si>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</si>
  <si>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</si>
  <si>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</si>
  <si>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</si>
  <si>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</si>
  <si>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</si>
  <si>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</si>
  <si>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</si>
  <si>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</si>
  <si>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</si>
  <si>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</si>
  <si>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</si>
  <si>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</si>
  <si>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</si>
  <si>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</si>
  <si>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</si>
  <si>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</si>
  <si>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</si>
  <si>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</si>
  <si>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</si>
  <si>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</si>
  <si>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</si>
  <si>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</si>
  <si>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</si>
  <si>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</si>
  <si>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</si>
  <si>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</si>
  <si>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</si>
  <si>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</si>
  <si>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</si>
  <si>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</si>
  <si>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</si>
  <si>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</si>
  <si>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</si>
  <si>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</si>
  <si>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</si>
  <si>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</si>
  <si>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</si>
  <si>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</si>
  <si>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</si>
  <si>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</si>
  <si>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</si>
  <si>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</si>
  <si>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</si>
  <si>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</si>
  <si>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</si>
  <si>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</si>
  <si>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</si>
  <si>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</si>
  <si>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</si>
  <si>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</si>
  <si>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</si>
  <si>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</si>
  <si>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</si>
  <si>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</si>
  <si>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</si>
  <si>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</si>
  <si>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</si>
  <si>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</si>
  <si>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</si>
  <si>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</si>
  <si>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</si>
  <si>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</si>
  <si>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</si>
  <si>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</si>
  <si>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</si>
  <si>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</si>
  <si>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</si>
  <si>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</si>
  <si>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</si>
  <si>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</si>
  <si>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</si>
  <si>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</si>
  <si>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</si>
  <si>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</si>
  <si>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</si>
  <si>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</si>
  <si>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</si>
  <si>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</si>
  <si>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</si>
  <si>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</si>
  <si>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</si>
  <si>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</si>
  <si>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</si>
  <si>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</si>
  <si>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</si>
  <si>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</si>
  <si>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</si>
  <si>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</si>
  <si>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</si>
  <si>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</si>
  <si>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</si>
  <si>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</si>
  <si>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</si>
  <si>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</si>
  <si>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</si>
  <si>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</si>
  <si>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</si>
  <si>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</si>
  <si>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</si>
  <si>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</si>
  <si>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</si>
  <si>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</si>
  <si>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</si>
  <si>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</si>
  <si>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</si>
  <si>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</si>
  <si>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</si>
  <si>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</si>
  <si>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</si>
  <si>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</si>
  <si>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</si>
  <si>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</si>
  <si>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</si>
  <si>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</si>
  <si>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</si>
  <si>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</si>
  <si>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</si>
  <si>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</si>
  <si>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</si>
  <si>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</si>
  <si>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</si>
  <si>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</si>
  <si>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</si>
  <si>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</si>
  <si>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</si>
  <si>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</si>
  <si>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</si>
  <si>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</si>
  <si>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</si>
  <si>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</si>
  <si>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</si>
  <si>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</si>
  <si>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</si>
  <si>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</si>
  <si>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</si>
  <si>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</si>
  <si>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</si>
  <si>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</si>
  <si>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</si>
  <si>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</si>
  <si>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</si>
  <si>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</si>
  <si>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</si>
  <si>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</si>
  <si>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</si>
  <si>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</si>
  <si>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</si>
  <si>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</si>
  <si>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</si>
  <si>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</si>
  <si>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</si>
  <si>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</si>
  <si>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</si>
  <si>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</si>
  <si>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</si>
  <si>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</si>
  <si>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</si>
  <si>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</si>
  <si>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</si>
  <si>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</si>
  <si>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</si>
  <si>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</si>
  <si>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</si>
  <si>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</si>
  <si>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</si>
  <si>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</si>
  <si>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</si>
  <si>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</si>
  <si>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</si>
  <si>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</si>
  <si>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</si>
  <si>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</si>
  <si>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</si>
  <si>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</si>
  <si>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</si>
  <si>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</si>
  <si>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</si>
  <si>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</si>
  <si>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</si>
  <si>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</si>
  <si>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</si>
  <si>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</si>
  <si>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</si>
  <si>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</si>
  <si>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</si>
  <si>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</si>
  <si>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</si>
  <si>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</si>
  <si>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</si>
  <si>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</si>
  <si>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</si>
  <si>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</si>
  <si>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</si>
  <si>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</si>
  <si>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</si>
  <si>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</si>
  <si>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</si>
  <si>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</si>
  <si>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</si>
  <si>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</si>
  <si>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</si>
  <si>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</si>
  <si>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</si>
  <si>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</si>
  <si>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</si>
  <si>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</si>
  <si>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</si>
  <si>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</si>
  <si>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</si>
  <si>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</si>
  <si>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</si>
  <si>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</si>
  <si>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</si>
  <si>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</si>
  <si>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</si>
  <si>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</si>
  <si>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</si>
  <si>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</si>
  <si>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</si>
  <si>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</si>
  <si>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</si>
  <si>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</si>
  <si>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</si>
  <si>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</si>
  <si>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</si>
  <si>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</si>
  <si>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</si>
  <si>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</si>
  <si>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</si>
  <si>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</si>
  <si>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</si>
  <si>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</si>
  <si>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</si>
  <si>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</si>
  <si>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</si>
  <si>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</si>
  <si>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</si>
  <si>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</si>
  <si>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</si>
  <si>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</si>
  <si>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</si>
  <si>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</si>
  <si>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</si>
  <si>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</si>
  <si>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</si>
  <si>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</si>
  <si>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</si>
  <si>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</si>
  <si>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</si>
  <si>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</si>
  <si>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</si>
  <si>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</si>
  <si>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</si>
  <si>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</si>
  <si>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</si>
  <si>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</si>
  <si>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</si>
  <si>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</si>
  <si>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</si>
  <si>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</si>
  <si>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</si>
  <si>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</si>
  <si>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</si>
  <si>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</si>
  <si>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</si>
  <si>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</si>
  <si>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</si>
  <si>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</si>
  <si>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</si>
  <si>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</si>
  <si>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</si>
  <si>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</si>
  <si>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</si>
  <si>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</si>
  <si>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</si>
  <si>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</si>
  <si>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</si>
  <si>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</si>
  <si>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</si>
  <si>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</si>
  <si>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</si>
  <si>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</si>
  <si>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</si>
  <si>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</si>
  <si>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</si>
  <si>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</si>
  <si>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</si>
  <si>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</si>
  <si>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</si>
  <si>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</si>
  <si>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</si>
  <si>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</si>
  <si>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</si>
  <si>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</si>
  <si>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</si>
  <si>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</si>
  <si>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</si>
  <si>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</si>
  <si>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</si>
  <si>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</si>
  <si>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</si>
  <si>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</si>
  <si>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</si>
  <si>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</si>
  <si>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</si>
  <si>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</si>
  <si>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</si>
  <si>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</si>
  <si>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</si>
  <si>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</si>
  <si>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</si>
  <si>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</si>
  <si>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</si>
  <si>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</si>
  <si>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</si>
  <si>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</si>
  <si>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</si>
  <si>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</si>
  <si>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</si>
  <si>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</si>
  <si>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</si>
  <si>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</si>
  <si>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</si>
  <si>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</si>
  <si>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</si>
  <si>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</si>
  <si>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</si>
  <si>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</si>
  <si>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</si>
  <si>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</si>
  <si>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</si>
  <si>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</si>
  <si>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</si>
  <si>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</si>
  <si>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</si>
  <si>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</si>
  <si>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</si>
  <si>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</si>
  <si>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</si>
  <si>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</si>
  <si>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</si>
  <si>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</si>
  <si>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</si>
  <si>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</si>
  <si>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</si>
  <si>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</si>
  <si>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</si>
  <si>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</si>
  <si>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</si>
  <si>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</si>
  <si>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</si>
  <si>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</si>
  <si>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</si>
  <si>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</si>
  <si>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</si>
  <si>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</si>
  <si>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</si>
  <si>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</si>
  <si>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</si>
  <si>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</si>
  <si>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</si>
  <si>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</si>
  <si>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</si>
  <si>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</si>
  <si>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</si>
  <si>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</si>
  <si>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</si>
  <si>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</si>
  <si>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</si>
  <si>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</si>
  <si>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</si>
  <si>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</si>
  <si>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</si>
  <si>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</si>
  <si>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</si>
  <si>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</si>
  <si>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</si>
  <si>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</si>
  <si>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</si>
  <si>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</si>
  <si>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</si>
  <si>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</si>
  <si>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</si>
  <si>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</si>
  <si>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</si>
  <si>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</si>
  <si>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</si>
  <si>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</si>
  <si>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</si>
  <si>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</si>
  <si>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</si>
  <si>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</si>
  <si>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</si>
  <si>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</si>
  <si>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</si>
  <si>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</si>
  <si>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</si>
  <si>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</si>
  <si>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</si>
  <si>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</si>
  <si>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</si>
  <si>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</si>
  <si>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</si>
  <si>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</si>
  <si>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</si>
  <si>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</si>
  <si>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</si>
  <si>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</si>
  <si>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</si>
  <si>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</si>
  <si>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</si>
  <si>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</si>
  <si>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</si>
  <si>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</si>
  <si>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</si>
  <si>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</si>
  <si>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</si>
  <si>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</si>
  <si>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</si>
  <si>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</si>
  <si>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</si>
  <si>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</si>
  <si>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</si>
  <si>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</si>
  <si>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</si>
  <si>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</si>
  <si>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</si>
  <si>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</si>
  <si>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</si>
  <si>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</si>
  <si>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</si>
  <si>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</si>
  <si>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</si>
  <si>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</si>
  <si>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</si>
  <si>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</si>
  <si>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</si>
  <si>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</si>
  <si>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</si>
  <si>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</si>
  <si>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</si>
  <si>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</si>
  <si>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</si>
  <si>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</si>
  <si>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</si>
  <si>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</si>
  <si>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</si>
  <si>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</si>
  <si>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</si>
  <si>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</si>
  <si>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</si>
  <si>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</si>
  <si>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</si>
  <si>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</si>
  <si>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</si>
  <si>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</si>
  <si>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</si>
  <si>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</si>
  <si>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</si>
  <si>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</si>
  <si>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</si>
  <si>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</si>
  <si>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</si>
  <si>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</si>
  <si>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</si>
  <si>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</si>
  <si>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</si>
  <si>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</si>
  <si>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</si>
  <si>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</si>
  <si>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</si>
  <si>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</si>
  <si>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</si>
  <si>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</si>
  <si>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</si>
  <si>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</si>
  <si>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</si>
  <si>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</si>
  <si>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</si>
  <si>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</si>
  <si>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</si>
  <si>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</si>
  <si>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</si>
  <si>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</si>
  <si>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</si>
  <si>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</si>
  <si>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</si>
  <si>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</si>
  <si>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</si>
  <si>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</si>
  <si>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</si>
  <si>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</si>
  <si>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</si>
  <si>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</si>
  <si>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</si>
  <si>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</si>
  <si>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</si>
  <si>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</si>
  <si>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</si>
  <si>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</si>
  <si>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</si>
  <si>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</si>
  <si>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</si>
  <si>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</si>
  <si>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</si>
  <si>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</si>
  <si>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</si>
  <si>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</si>
  <si>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</si>
  <si>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</si>
  <si>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</si>
  <si>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</si>
  <si>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</si>
  <si>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</si>
  <si>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</si>
  <si>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</si>
  <si>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</si>
  <si>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</si>
  <si>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</si>
  <si>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</si>
  <si>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</si>
  <si>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</si>
  <si>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</si>
  <si>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</si>
  <si>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</si>
  <si>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</si>
  <si>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</si>
  <si>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</si>
  <si>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</si>
  <si>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</si>
  <si>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</si>
  <si>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</si>
  <si>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</si>
  <si>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</si>
  <si>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</si>
  <si>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</si>
  <si>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</si>
  <si>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</si>
  <si>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</si>
  <si>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</si>
  <si>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</si>
  <si>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</si>
  <si>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</si>
  <si>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</si>
  <si>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</si>
  <si>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</si>
  <si>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</si>
  <si>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</si>
  <si>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</si>
  <si>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</si>
  <si>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</si>
  <si>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</si>
  <si>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</si>
  <si>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</si>
  <si>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</si>
  <si>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</si>
  <si>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</si>
  <si>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</si>
  <si>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</si>
  <si>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</si>
  <si>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</si>
  <si>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</si>
  <si>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</si>
  <si>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</si>
  <si>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</si>
  <si>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</si>
  <si>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</si>
  <si>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</si>
  <si>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</si>
  <si>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</si>
  <si>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</si>
  <si>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</si>
  <si>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</si>
  <si>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</si>
  <si>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</si>
  <si>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</si>
  <si>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</si>
  <si>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</si>
  <si>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</si>
  <si>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</si>
  <si>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</si>
  <si>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</si>
  <si>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</si>
  <si>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</si>
  <si>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</si>
  <si>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</si>
  <si>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</si>
  <si>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</si>
  <si>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</si>
  <si>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</si>
  <si>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</si>
  <si>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</si>
  <si>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</si>
  <si>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</si>
  <si>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</si>
  <si>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</si>
  <si>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</si>
  <si>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</si>
  <si>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</si>
  <si>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</si>
  <si>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</si>
  <si>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</si>
  <si>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</si>
  <si>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</si>
  <si>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</si>
  <si>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</si>
  <si>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</si>
  <si>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</si>
  <si>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</si>
  <si>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</si>
  <si>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</si>
  <si>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</si>
  <si>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</si>
  <si>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</si>
  <si>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</si>
  <si>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</si>
  <si>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</si>
  <si>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</si>
  <si>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</si>
  <si>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</si>
  <si>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</si>
  <si>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</si>
  <si>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</si>
  <si>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</si>
  <si>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</si>
  <si>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</si>
  <si>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</si>
  <si>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</si>
  <si>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</si>
  <si>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</si>
  <si>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</si>
  <si>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</si>
  <si>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</si>
  <si>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</si>
  <si>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</si>
  <si>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</si>
  <si>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</si>
  <si>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</si>
  <si>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</si>
  <si>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</si>
  <si>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</si>
  <si>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</si>
  <si>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</si>
  <si>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</si>
  <si>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</si>
  <si>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</si>
  <si>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</si>
  <si>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</si>
  <si>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</si>
  <si>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</si>
  <si>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</si>
  <si>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</si>
  <si>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</si>
  <si>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</si>
  <si>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</si>
  <si>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</si>
  <si>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</si>
  <si>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</si>
  <si>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</si>
  <si>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</si>
  <si>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</si>
  <si>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</si>
  <si>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</si>
  <si>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</si>
  <si>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</si>
  <si>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</si>
  <si>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</si>
  <si>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</si>
  <si>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</si>
  <si>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</si>
  <si>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</si>
  <si>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</si>
  <si>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</si>
  <si>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</si>
  <si>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</si>
  <si>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</si>
  <si>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</si>
  <si>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</si>
  <si>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</si>
  <si>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</si>
  <si>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</si>
  <si>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</si>
  <si>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</si>
  <si>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</si>
  <si>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</si>
  <si>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</si>
  <si>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</si>
  <si>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</si>
  <si>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</si>
  <si>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</si>
  <si>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</si>
  <si>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</si>
  <si>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</si>
  <si>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</si>
  <si>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</si>
  <si>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</si>
  <si>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</si>
  <si>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</si>
  <si>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</si>
  <si>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</si>
  <si>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</si>
  <si>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</si>
  <si>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</si>
  <si>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</si>
  <si>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</si>
  <si>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</si>
  <si>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</si>
  <si>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</si>
  <si>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</si>
  <si>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</si>
  <si>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</si>
  <si>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</si>
  <si>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</si>
  <si>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</si>
  <si>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</si>
  <si>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</si>
  <si>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</si>
  <si>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</si>
  <si>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</si>
  <si>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</si>
  <si>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</si>
  <si>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</si>
  <si>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</si>
  <si>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</si>
  <si>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</si>
  <si>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</si>
  <si>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</si>
  <si>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</si>
  <si>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</si>
  <si>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</si>
  <si>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</si>
  <si>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</si>
  <si>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</si>
  <si>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</si>
  <si>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</si>
  <si>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</si>
  <si>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</si>
  <si>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</si>
  <si>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</si>
  <si>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</si>
  <si>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</si>
  <si>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</si>
  <si>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</si>
  <si>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</si>
  <si>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</si>
  <si>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</si>
  <si>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</si>
  <si>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</si>
  <si>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</si>
  <si>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</si>
  <si>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</si>
  <si>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</si>
  <si>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</si>
  <si>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</si>
  <si>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</si>
  <si>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</si>
  <si>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</si>
  <si>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</si>
  <si>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</si>
  <si>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</si>
  <si>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</si>
  <si>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</si>
  <si>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</si>
  <si>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</si>
  <si>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</si>
  <si>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</si>
  <si>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</si>
  <si>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</si>
  <si>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</si>
  <si>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</si>
  <si>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</si>
  <si>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</si>
  <si>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</si>
  <si>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</si>
  <si>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</si>
  <si>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</si>
  <si>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</si>
  <si>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</si>
  <si>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</si>
  <si>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</si>
  <si>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</si>
  <si>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</si>
  <si>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</si>
  <si>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</si>
  <si>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</si>
  <si>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</si>
  <si>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</si>
  <si>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</si>
  <si>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</si>
  <si>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</si>
  <si>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</si>
  <si>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</si>
  <si>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</si>
  <si>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</si>
  <si>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</si>
  <si>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</si>
  <si>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</si>
  <si>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</si>
  <si>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</si>
  <si>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</si>
  <si>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</si>
  <si>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</si>
  <si>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</si>
  <si>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</si>
  <si>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</si>
  <si>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</si>
  <si>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</si>
  <si>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</si>
  <si>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</si>
  <si>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</si>
  <si>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</si>
  <si>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</si>
  <si>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</si>
  <si>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</si>
  <si>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</si>
  <si>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</si>
  <si>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</si>
  <si>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</si>
  <si>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</si>
  <si>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</si>
  <si>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</si>
  <si>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</si>
  <si>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</si>
  <si>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</si>
  <si>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</si>
  <si>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</si>
  <si>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</si>
  <si>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</si>
  <si>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</si>
  <si>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</si>
  <si>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</si>
  <si>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</si>
  <si>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</si>
  <si>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</si>
  <si>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</si>
  <si>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</si>
  <si>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</si>
  <si>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</si>
  <si>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</si>
  <si>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</si>
  <si>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</si>
  <si>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</si>
  <si>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</si>
  <si>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</si>
  <si>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</si>
  <si>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</si>
  <si>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</si>
  <si>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</si>
  <si>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</si>
  <si>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</si>
  <si>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</si>
  <si>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</si>
  <si>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</si>
  <si>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</si>
  <si>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</si>
  <si>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</si>
  <si>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</si>
  <si>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</si>
  <si>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</si>
  <si>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</si>
  <si>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</si>
  <si>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</si>
  <si>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</si>
  <si>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</si>
  <si>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</si>
  <si>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</si>
  <si>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</si>
  <si>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</si>
  <si>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</si>
  <si>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</si>
  <si>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</si>
  <si>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</si>
  <si>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</si>
  <si>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</si>
  <si>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</si>
  <si>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</si>
  <si>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</si>
  <si>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</si>
  <si>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</si>
  <si>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</si>
  <si>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</si>
  <si>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</si>
  <si>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</si>
  <si>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</si>
  <si>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</si>
  <si>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</si>
  <si>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</si>
  <si>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</si>
  <si>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</si>
  <si>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</si>
  <si>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</si>
  <si>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</si>
  <si>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</si>
  <si>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</si>
  <si>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</si>
  <si>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</si>
  <si>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</si>
  <si>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</si>
  <si>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</si>
  <si>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</si>
  <si>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</si>
  <si>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</si>
  <si>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</si>
  <si>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</si>
  <si>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</si>
  <si>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</si>
  <si>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</si>
  <si>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</si>
  <si>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</si>
  <si>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</si>
  <si>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</si>
  <si>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</si>
  <si>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</si>
  <si>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</si>
  <si>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</si>
  <si>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</si>
  <si>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</si>
  <si>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</si>
  <si>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</si>
  <si>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</si>
  <si>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</si>
  <si>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</si>
  <si>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</si>
  <si>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</si>
  <si>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</si>
  <si>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</si>
  <si>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</si>
  <si>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</si>
  <si>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</si>
  <si>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</si>
  <si>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</si>
  <si>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</si>
  <si>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</si>
  <si>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</si>
  <si>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</si>
  <si>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</si>
  <si>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</si>
  <si>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</si>
  <si>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</si>
  <si>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</si>
  <si>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</si>
  <si>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</si>
  <si>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</si>
  <si>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</si>
  <si>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</si>
  <si>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</si>
  <si>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</si>
  <si>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</si>
  <si>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</si>
  <si>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</si>
  <si>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</si>
  <si>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</si>
  <si>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</si>
  <si>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</si>
  <si>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</si>
  <si>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</si>
  <si>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</si>
  <si>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</si>
  <si>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</si>
  <si>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</si>
  <si>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</si>
  <si>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</si>
  <si>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</si>
  <si>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</si>
  <si>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</si>
  <si>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</si>
  <si>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</si>
  <si>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</si>
  <si>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</si>
  <si>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</si>
  <si>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</si>
  <si>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</si>
  <si>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</si>
  <si>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</si>
  <si>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</si>
  <si>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</si>
  <si>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</si>
  <si>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</si>
  <si>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</si>
  <si>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</si>
  <si>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</si>
  <si>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</si>
  <si>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</si>
  <si>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</si>
  <si>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</si>
  <si>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</si>
  <si>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</si>
  <si>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</si>
  <si>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</si>
  <si>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</si>
  <si>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</si>
  <si>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</si>
  <si>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</si>
  <si>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</si>
  <si>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</si>
  <si>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</si>
  <si>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</si>
  <si>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</si>
  <si>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</si>
  <si>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</si>
  <si>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</si>
  <si>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</si>
  <si>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</si>
  <si>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</si>
  <si>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</si>
  <si>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</si>
  <si>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</si>
  <si>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</si>
  <si>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</si>
  <si>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</si>
  <si>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</si>
  <si>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</si>
  <si>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</si>
  <si>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</si>
  <si>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</si>
  <si>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</si>
  <si>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</si>
  <si>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</si>
  <si>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</si>
  <si>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</si>
  <si>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</si>
  <si>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</si>
  <si>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</si>
  <si>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</si>
  <si>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</si>
  <si>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</si>
  <si>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</si>
  <si>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</si>
  <si>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</si>
  <si>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</si>
  <si>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</si>
  <si>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</si>
  <si>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</si>
  <si>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</si>
  <si>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</si>
  <si>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</si>
  <si>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</si>
  <si>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</si>
  <si>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</si>
  <si>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</si>
  <si>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</si>
  <si>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</si>
  <si>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</si>
  <si>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</si>
  <si>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</si>
  <si>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</si>
  <si>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</si>
  <si>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</si>
  <si>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</si>
  <si>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</si>
  <si>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</si>
  <si>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</si>
  <si>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</si>
  <si>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</si>
  <si>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</si>
  <si>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</si>
  <si>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</si>
  <si>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</si>
  <si>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</si>
  <si>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</si>
  <si>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</si>
  <si>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</si>
  <si>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</si>
  <si>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</si>
  <si>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</si>
  <si>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</si>
  <si>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</si>
  <si>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</si>
  <si>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</si>
  <si>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</si>
  <si>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</si>
  <si>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</si>
  <si>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</si>
  <si>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</si>
  <si>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</si>
  <si>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</si>
  <si>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</si>
  <si>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</si>
  <si>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</si>
  <si>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</si>
  <si>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</si>
  <si>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</si>
  <si>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</si>
  <si>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</si>
  <si>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</si>
  <si>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</si>
  <si>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</si>
  <si>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</si>
  <si>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</si>
  <si>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</si>
  <si>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</si>
  <si>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</si>
  <si>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</si>
  <si>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</si>
  <si>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</si>
  <si>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</si>
  <si>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</si>
  <si>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</si>
  <si>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</si>
  <si>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</si>
  <si>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</si>
  <si>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</si>
  <si>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</si>
  <si>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</si>
  <si>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</si>
  <si>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</si>
  <si>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</si>
  <si>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</si>
  <si>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</si>
  <si>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</si>
  <si>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</si>
  <si>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</si>
  <si>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</si>
  <si>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</si>
  <si>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</si>
  <si>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</si>
  <si>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</si>
  <si>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</si>
  <si>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</si>
  <si>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</si>
  <si>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</si>
  <si>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</si>
  <si>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</si>
  <si>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</si>
  <si>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</si>
  <si>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</si>
  <si>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</si>
  <si>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</si>
  <si>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</si>
  <si>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</si>
  <si>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</si>
  <si>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</si>
  <si>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</si>
  <si>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</si>
  <si>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</si>
  <si>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</si>
  <si>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</si>
  <si>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</si>
  <si>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</si>
  <si>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</si>
  <si>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</si>
  <si>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</si>
  <si>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</si>
  <si>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</si>
  <si>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</si>
  <si>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</si>
  <si>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</si>
  <si>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</si>
  <si>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</si>
  <si>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</si>
  <si>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</si>
  <si>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</si>
  <si>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</si>
  <si>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</si>
  <si>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</si>
  <si>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</si>
  <si>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</si>
  <si>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</si>
  <si>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</si>
  <si>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</si>
  <si>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</si>
  <si>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</si>
  <si>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</si>
  <si>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</si>
  <si>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</si>
  <si>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</si>
  <si>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</si>
  <si>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</si>
  <si>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</si>
  <si>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</si>
  <si>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</si>
  <si>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</si>
  <si>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</si>
  <si>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</si>
  <si>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</si>
  <si>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</si>
  <si>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</si>
  <si>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</si>
  <si>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</si>
  <si>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</si>
  <si>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</si>
  <si>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</si>
  <si>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</si>
  <si>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</si>
  <si>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</si>
  <si>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</si>
  <si>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</si>
  <si>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</si>
  <si>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</si>
  <si>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</si>
  <si>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</si>
  <si>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</si>
  <si>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</si>
  <si>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</si>
  <si>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</si>
  <si>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</si>
  <si>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</si>
  <si>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</si>
  <si>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</si>
  <si>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</si>
  <si>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</si>
  <si>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</si>
  <si>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</si>
  <si>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</si>
  <si>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</si>
  <si>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</si>
  <si>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</si>
  <si>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</si>
  <si>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</si>
  <si>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</si>
  <si>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</si>
  <si>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</si>
  <si>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</si>
  <si>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</si>
  <si>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</si>
  <si>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</si>
  <si>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</si>
  <si>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</si>
  <si>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</si>
  <si>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</si>
  <si>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</si>
  <si>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</si>
  <si>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</si>
  <si>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</si>
  <si>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</si>
  <si>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</si>
  <si>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</si>
  <si>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</si>
  <si>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</si>
  <si>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</si>
  <si>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</si>
  <si>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</si>
  <si>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</si>
  <si>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</si>
  <si>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</si>
  <si>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</si>
  <si>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</si>
  <si>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</si>
  <si>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</si>
  <si>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</si>
  <si>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</si>
  <si>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</si>
  <si>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</si>
  <si>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</si>
  <si>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</si>
  <si>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</si>
  <si>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</si>
  <si>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</si>
  <si>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</si>
  <si>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</si>
  <si>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</si>
  <si>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</si>
  <si>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</si>
  <si>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</si>
  <si>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</si>
  <si>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</si>
  <si>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</si>
  <si>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</si>
  <si>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</si>
  <si>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</si>
  <si>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</si>
  <si>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</si>
  <si>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</si>
  <si>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</si>
  <si>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</si>
  <si>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</si>
  <si>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</si>
  <si>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</si>
  <si>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</si>
  <si>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</si>
  <si>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</si>
  <si>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</si>
  <si>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</si>
  <si>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</si>
  <si>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</si>
  <si>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</si>
  <si>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</si>
  <si>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</si>
  <si>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</si>
  <si>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</si>
  <si>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</si>
  <si>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</si>
  <si>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</si>
  <si>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</si>
  <si>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</si>
  <si>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</si>
  <si>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</si>
  <si>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</si>
  <si>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</si>
  <si>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</si>
  <si>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</si>
  <si>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</si>
  <si>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</si>
  <si>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</si>
  <si>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</si>
  <si>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</si>
  <si>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</si>
  <si>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</si>
  <si>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</si>
  <si>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</si>
  <si>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</si>
  <si>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</si>
  <si>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</si>
  <si>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</si>
  <si>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</si>
  <si>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</si>
  <si>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</si>
  <si>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</si>
  <si>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</si>
  <si>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</si>
  <si>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</si>
  <si>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</si>
  <si>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</si>
  <si>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</si>
  <si>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</si>
  <si>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</si>
  <si>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</si>
  <si>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</si>
  <si>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</si>
  <si>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</si>
  <si>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</si>
  <si>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</si>
  <si>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</si>
  <si>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</si>
  <si>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</si>
  <si>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</si>
  <si>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</si>
  <si>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</si>
  <si>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</si>
  <si>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</si>
  <si>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</si>
  <si>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</si>
  <si>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</si>
  <si>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</si>
  <si>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</si>
  <si>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</si>
  <si>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</si>
  <si>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</si>
  <si>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</si>
  <si>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</si>
  <si>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</si>
  <si>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</si>
  <si>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</si>
  <si>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</si>
  <si>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</si>
  <si>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</si>
  <si>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</si>
  <si>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</si>
  <si>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</si>
  <si>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</si>
  <si>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</si>
  <si>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</si>
  <si>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</si>
  <si>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</si>
  <si>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</si>
  <si>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</si>
  <si>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</si>
  <si>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</si>
  <si>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</si>
  <si>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</si>
  <si>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</si>
  <si>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</si>
  <si>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</si>
  <si>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</si>
  <si>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</si>
  <si>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</si>
  <si>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</si>
  <si>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</si>
  <si>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</si>
  <si>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</si>
  <si>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</si>
  <si>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</si>
  <si>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</si>
  <si>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</si>
  <si>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</si>
  <si>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</si>
  <si>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</si>
  <si>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</si>
  <si>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</si>
  <si>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</si>
  <si>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</si>
  <si>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</si>
  <si>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</si>
  <si>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</si>
  <si>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</si>
  <si>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</si>
  <si>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</si>
  <si>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</si>
  <si>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</si>
  <si>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</si>
  <si>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</si>
  <si>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</si>
  <si>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</si>
  <si>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</si>
  <si>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</si>
  <si>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</si>
  <si>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</si>
  <si>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</si>
  <si>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</si>
  <si>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</si>
  <si>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</si>
  <si>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</si>
  <si>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</si>
  <si>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</si>
  <si>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</si>
  <si>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</si>
  <si>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</si>
  <si>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</si>
  <si>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</si>
  <si>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</si>
  <si>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</si>
  <si>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</si>
  <si>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</si>
  <si>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</si>
  <si>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</si>
  <si>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</si>
  <si>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</si>
  <si>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</si>
  <si>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</si>
  <si>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</si>
  <si>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</si>
  <si>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</si>
  <si>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</si>
  <si>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</si>
  <si>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</si>
  <si>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</si>
  <si>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</si>
  <si>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</si>
  <si>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</si>
  <si>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</si>
  <si>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</si>
  <si>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</si>
  <si>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</si>
  <si>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</si>
  <si>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</si>
  <si>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</si>
  <si>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</si>
  <si>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</si>
  <si>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</si>
  <si>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</si>
  <si>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</si>
  <si>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</si>
  <si>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</si>
  <si>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</si>
  <si>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</si>
  <si>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</si>
  <si>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</si>
  <si>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</si>
  <si>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</si>
  <si>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</si>
  <si>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</si>
  <si>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</si>
  <si>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</si>
  <si>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</si>
  <si>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</si>
  <si>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</si>
  <si>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</si>
  <si>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</si>
  <si>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</si>
  <si>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</si>
  <si>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</si>
  <si>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</si>
  <si>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</si>
  <si>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</si>
  <si>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</si>
  <si>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</si>
  <si>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</si>
  <si>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</si>
  <si>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</si>
  <si>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</si>
  <si>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</si>
  <si>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</si>
  <si>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</si>
  <si>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</si>
  <si>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</si>
  <si>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</si>
  <si>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</si>
  <si>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</si>
  <si>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</si>
  <si>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</si>
  <si>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</si>
  <si>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</si>
  <si>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</si>
  <si>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</si>
  <si>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</si>
  <si>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</si>
  <si>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</si>
  <si>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</si>
  <si>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</si>
  <si>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</si>
  <si>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</si>
  <si>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</si>
  <si>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</si>
  <si>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</si>
  <si>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</si>
  <si>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</si>
  <si>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</si>
  <si>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</si>
  <si>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</si>
  <si>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</si>
  <si>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</si>
  <si>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</si>
  <si>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</si>
  <si>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</si>
  <si>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</si>
  <si>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</si>
  <si>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</si>
  <si>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</si>
  <si>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</si>
  <si>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</si>
  <si>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</si>
  <si>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</si>
  <si>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</si>
  <si>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</si>
  <si>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</si>
  <si>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</si>
  <si>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</si>
  <si>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</si>
  <si>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</si>
  <si>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</si>
  <si>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</si>
  <si>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</si>
  <si>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</si>
  <si>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</si>
  <si>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</si>
  <si>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</si>
  <si>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</si>
  <si>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</si>
  <si>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</si>
  <si>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</si>
  <si>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</si>
  <si>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</si>
  <si>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</si>
  <si>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</si>
  <si>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</si>
  <si>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</si>
  <si>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</si>
  <si>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</si>
  <si>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</si>
  <si>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</si>
  <si>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</si>
  <si>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</si>
  <si>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</si>
  <si>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</si>
  <si>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</si>
  <si>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</si>
  <si>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</si>
  <si>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</si>
  <si>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</si>
  <si>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</si>
  <si>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</si>
  <si>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</si>
  <si>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</si>
  <si>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</si>
  <si>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</si>
  <si>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</si>
  <si>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</si>
  <si>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</si>
  <si>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</si>
  <si>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</si>
  <si>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</si>
  <si>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</si>
  <si>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</si>
  <si>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</si>
  <si>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</si>
  <si>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</si>
  <si>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</si>
  <si>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</si>
  <si>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</si>
  <si>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</si>
  <si>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</si>
  <si>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</si>
  <si>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</si>
  <si>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</si>
  <si>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</si>
  <si>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</si>
  <si>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</si>
  <si>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</si>
  <si>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</si>
  <si>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</si>
  <si>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</si>
  <si>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</si>
  <si>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</si>
  <si>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</si>
  <si>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</si>
  <si>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</si>
  <si>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</si>
  <si>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</si>
  <si>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</si>
  <si>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</si>
  <si>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</si>
  <si>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</si>
  <si>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</si>
  <si>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</si>
  <si>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</si>
  <si>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</si>
  <si>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</si>
  <si>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</si>
  <si>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</si>
  <si>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</si>
  <si>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</si>
  <si>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</si>
  <si>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</si>
  <si>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</si>
  <si>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</si>
  <si>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</si>
  <si>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</si>
  <si>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</si>
  <si>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</si>
  <si>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</si>
  <si>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</si>
  <si>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</si>
  <si>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</si>
  <si>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</si>
  <si>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</si>
  <si>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</si>
  <si>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</si>
  <si>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</si>
  <si>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</si>
  <si>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</si>
  <si>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</si>
  <si>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</si>
  <si>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</si>
  <si>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</si>
  <si>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</si>
  <si>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</si>
  <si>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</si>
  <si>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</si>
  <si>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</si>
  <si>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</si>
  <si>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</si>
  <si>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</si>
  <si>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</si>
  <si>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</si>
  <si>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</si>
  <si>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</si>
  <si>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</si>
  <si>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</si>
  <si>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</si>
  <si>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</si>
  <si>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</si>
  <si>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</si>
  <si>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</si>
  <si>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</si>
  <si>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</si>
  <si>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</si>
  <si>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</si>
  <si>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</si>
  <si>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</si>
  <si>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</si>
  <si>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</si>
  <si>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</si>
  <si>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</si>
  <si>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</si>
  <si>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</si>
  <si>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</si>
  <si>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</si>
  <si>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</si>
  <si>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</si>
  <si>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</si>
  <si>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</si>
  <si>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</si>
  <si>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</si>
  <si>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</si>
  <si>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</si>
  <si>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</si>
  <si>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</si>
  <si>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</si>
  <si>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</si>
  <si>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</si>
  <si>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</si>
  <si>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</si>
  <si>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</si>
  <si>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</si>
  <si>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</si>
  <si>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</si>
  <si>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</si>
  <si>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</si>
  <si>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</si>
  <si>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</si>
  <si>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</si>
  <si>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</si>
  <si>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</si>
  <si>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</si>
  <si>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</si>
  <si>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</si>
  <si>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</si>
  <si>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</si>
  <si>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</si>
  <si>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</si>
  <si>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</si>
  <si>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</si>
  <si>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</si>
  <si>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</si>
  <si>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</si>
  <si>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</si>
  <si>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</si>
  <si>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</si>
  <si>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</si>
  <si>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</si>
  <si>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</si>
  <si>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</si>
  <si>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</si>
  <si>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</si>
  <si>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</si>
  <si>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</si>
  <si>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</si>
  <si>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</si>
  <si>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</si>
  <si>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</si>
  <si>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</si>
  <si>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</si>
  <si>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</si>
  <si>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</si>
  <si>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</si>
  <si>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</si>
  <si>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</si>
  <si>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</si>
  <si>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</si>
  <si>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</si>
  <si>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</si>
  <si>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</si>
  <si>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</si>
  <si>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</si>
  <si>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</si>
  <si>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</si>
  <si>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</si>
  <si>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</si>
  <si>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</si>
  <si>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</si>
  <si>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</si>
  <si>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</si>
  <si>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</si>
  <si>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</si>
  <si>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</si>
  <si>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</si>
  <si>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</si>
  <si>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</si>
  <si>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</si>
  <si>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</si>
  <si>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</si>
  <si>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</si>
  <si>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</si>
  <si>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</si>
  <si>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</si>
  <si>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</si>
  <si>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</si>
  <si>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</si>
  <si>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</si>
  <si>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</si>
  <si>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</si>
  <si>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</si>
  <si>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</si>
  <si>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</si>
  <si>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</si>
  <si>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</si>
  <si>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</si>
  <si>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</si>
  <si>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</si>
  <si>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</si>
  <si>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</si>
  <si>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</si>
  <si>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</si>
  <si>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</si>
  <si>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</si>
  <si>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</si>
  <si>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</si>
  <si>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</si>
  <si>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</si>
  <si>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</si>
  <si>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</si>
  <si>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</si>
  <si>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</si>
  <si>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</si>
  <si>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</si>
  <si>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</si>
  <si>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</si>
  <si>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</si>
  <si>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</si>
  <si>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</si>
  <si>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</si>
  <si>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</si>
  <si>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</si>
  <si>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</si>
  <si>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</si>
  <si>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</si>
  <si>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</si>
  <si>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</si>
  <si>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</si>
  <si>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</si>
  <si>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</si>
  <si>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</si>
  <si>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</si>
  <si>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</si>
  <si>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</si>
  <si>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</si>
  <si>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</si>
  <si>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</si>
  <si>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</si>
  <si>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</si>
  <si>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</si>
  <si>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</si>
  <si>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</si>
  <si>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</si>
  <si>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</si>
  <si>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</si>
  <si>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</si>
  <si>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</si>
  <si>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</si>
  <si>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</si>
  <si>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</si>
  <si>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</si>
  <si>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</si>
  <si>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</si>
  <si>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</si>
  <si>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</si>
  <si>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</si>
  <si>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</si>
  <si>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</si>
  <si>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</si>
  <si>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</si>
  <si>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</si>
  <si>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</si>
  <si>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</si>
  <si>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</si>
  <si>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</si>
  <si>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</si>
  <si>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</si>
  <si>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</si>
  <si>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</si>
  <si>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</si>
  <si>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</si>
  <si>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</si>
  <si>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</si>
  <si>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</si>
  <si>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</si>
  <si>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</si>
  <si>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</si>
  <si>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</si>
  <si>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</si>
  <si>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</si>
  <si>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</si>
  <si>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</si>
  <si>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</si>
  <si>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</si>
  <si>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</si>
  <si>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</si>
  <si>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</si>
  <si>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</si>
  <si>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</si>
  <si>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</si>
  <si>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</si>
  <si>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</si>
  <si>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</si>
  <si>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</si>
  <si>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</si>
  <si>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</si>
  <si>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</si>
  <si>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</si>
  <si>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</si>
  <si>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</si>
  <si>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</si>
  <si>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</si>
  <si>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</si>
  <si>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</si>
  <si>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</si>
  <si>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</si>
  <si>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</si>
  <si>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</si>
  <si>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</si>
  <si>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</si>
  <si>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</si>
  <si>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</si>
  <si>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</si>
  <si>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</si>
  <si>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</si>
  <si>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</si>
  <si>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</si>
  <si>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</si>
  <si>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</si>
  <si>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</si>
  <si>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</si>
  <si>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</si>
  <si>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</si>
  <si>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</si>
  <si>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</si>
  <si>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</si>
  <si>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</si>
  <si>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</si>
  <si>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</si>
  <si>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</si>
  <si>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</si>
  <si>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</si>
  <si>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</si>
  <si>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</si>
  <si>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</si>
  <si>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</si>
  <si>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</si>
  <si>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</si>
  <si>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</si>
  <si>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</si>
  <si>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</si>
  <si>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</si>
  <si>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</si>
  <si>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</si>
  <si>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</si>
  <si>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</si>
  <si>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</si>
  <si>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</si>
  <si>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</si>
  <si>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</si>
  <si>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</si>
  <si>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</si>
  <si>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</si>
  <si>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</si>
  <si>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</si>
  <si>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</si>
  <si>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</si>
  <si>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</si>
  <si>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</si>
  <si>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</si>
  <si>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</si>
  <si>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</si>
  <si>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</si>
  <si>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</si>
  <si>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</si>
  <si>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</si>
  <si>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</si>
  <si>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</si>
  <si>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</si>
  <si>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</si>
  <si>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</si>
  <si>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</si>
  <si>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</si>
  <si>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</si>
  <si>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</si>
  <si>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</si>
  <si>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</si>
  <si>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</si>
  <si>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</si>
  <si>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</si>
  <si>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</si>
  <si>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</si>
  <si>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</si>
  <si>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</si>
  <si>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</si>
  <si>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</si>
  <si>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</si>
  <si>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</si>
  <si>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</si>
  <si>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</si>
  <si>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</si>
  <si>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</si>
  <si>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</si>
  <si>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</si>
  <si>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</si>
  <si>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</si>
  <si>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</si>
  <si>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</si>
  <si>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</si>
  <si>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</si>
  <si>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</si>
  <si>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</si>
  <si>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</si>
  <si>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</si>
  <si>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</si>
  <si>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</si>
  <si>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</si>
  <si>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</si>
  <si>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</si>
  <si>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</si>
  <si>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</si>
  <si>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</si>
  <si>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</si>
  <si>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</si>
  <si>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</si>
  <si>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</si>
  <si>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</si>
  <si>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</si>
  <si>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</si>
  <si>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</si>
  <si>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</si>
  <si>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</si>
  <si>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</si>
  <si>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</si>
  <si>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</si>
  <si>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</si>
  <si>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</si>
  <si>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</si>
  <si>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</si>
  <si>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</si>
  <si>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</si>
  <si>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</si>
  <si>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</si>
  <si>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</si>
  <si>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</si>
  <si>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</si>
  <si>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</si>
  <si>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</si>
  <si>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</si>
  <si>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</si>
  <si>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</si>
  <si>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</si>
  <si>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</si>
  <si>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</si>
  <si>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</si>
  <si>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</si>
  <si>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</si>
  <si>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</si>
  <si>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</si>
  <si>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</si>
  <si>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</si>
  <si>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</si>
  <si>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</si>
  <si>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</si>
  <si>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</si>
  <si>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</si>
  <si>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</si>
  <si>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</si>
  <si>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</si>
  <si>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</si>
  <si>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</si>
  <si>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</si>
  <si>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</si>
  <si>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</si>
  <si>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</si>
  <si>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</si>
  <si>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</si>
  <si>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</si>
  <si>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</si>
  <si>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</si>
  <si>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</si>
  <si>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</si>
  <si>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</si>
  <si>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</si>
  <si>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</si>
  <si>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</si>
  <si>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</si>
  <si>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</si>
  <si>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</si>
  <si>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</si>
  <si>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</si>
  <si>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</si>
  <si>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</si>
  <si>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</si>
  <si>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</si>
  <si>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</si>
  <si>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</si>
  <si>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</si>
  <si>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</si>
  <si>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</si>
  <si>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</si>
  <si>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</si>
  <si>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</si>
  <si>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</si>
  <si>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</si>
  <si>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</si>
  <si>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</si>
  <si>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</si>
  <si>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</si>
  <si>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</si>
  <si>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</si>
  <si>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</si>
  <si>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</si>
  <si>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</si>
  <si>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</si>
  <si>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</si>
  <si>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</si>
  <si>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</si>
  <si>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</si>
  <si>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</si>
  <si>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</si>
  <si>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</si>
  <si>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</si>
  <si>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</si>
  <si>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</si>
  <si>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</si>
  <si>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</si>
  <si>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</si>
  <si>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</si>
  <si>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</si>
  <si>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</si>
  <si>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</si>
  <si>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</si>
  <si>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</si>
  <si>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</si>
  <si>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</si>
  <si>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</si>
  <si>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</si>
  <si>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</si>
  <si>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</si>
  <si>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</si>
  <si>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</si>
  <si>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</si>
  <si>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</si>
  <si>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</si>
  <si>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</si>
  <si>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</si>
  <si>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</si>
  <si>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</si>
  <si>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</si>
  <si>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</si>
  <si>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</si>
  <si>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</si>
  <si>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</si>
  <si>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</si>
  <si>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</si>
  <si>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</si>
  <si>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</si>
  <si>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</si>
  <si>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</si>
  <si>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</si>
  <si>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</si>
  <si>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</si>
  <si>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</si>
  <si>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</si>
  <si>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</si>
  <si>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</si>
  <si>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</si>
  <si>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</si>
  <si>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</si>
  <si>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</si>
  <si>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</si>
  <si>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</si>
  <si>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</si>
  <si>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</si>
  <si>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</si>
  <si>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</si>
  <si>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</si>
  <si>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</si>
  <si>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</si>
  <si>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</si>
  <si>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</si>
  <si>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</si>
  <si>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</si>
  <si>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</si>
  <si>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</si>
  <si>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</si>
  <si>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</si>
  <si>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</si>
  <si>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</si>
  <si>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</si>
  <si>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</si>
  <si>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</si>
  <si>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</si>
  <si>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</si>
  <si>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</si>
  <si>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</si>
  <si>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</si>
  <si>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</si>
  <si>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</si>
  <si>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</si>
  <si>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</si>
  <si>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</si>
  <si>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</si>
  <si>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</si>
  <si>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</si>
  <si>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</si>
  <si>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</si>
  <si>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</si>
  <si>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</si>
  <si>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</si>
  <si>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</si>
  <si>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</si>
  <si>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</si>
  <si>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</si>
  <si>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</si>
  <si>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</si>
  <si>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</si>
  <si>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</si>
  <si>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</si>
  <si>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</si>
  <si>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</si>
  <si>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</si>
  <si>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</si>
  <si>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</si>
  <si>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</si>
  <si>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</si>
  <si>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</si>
  <si>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</si>
  <si>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</si>
  <si>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</si>
  <si>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</si>
  <si>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</si>
  <si>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</si>
  <si>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</si>
  <si>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</si>
  <si>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</si>
  <si>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</si>
  <si>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</si>
  <si>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</si>
  <si>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</si>
  <si>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</si>
  <si>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</si>
  <si>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</si>
  <si>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</si>
  <si>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</si>
  <si>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</si>
  <si>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</si>
  <si>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</si>
  <si>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</si>
  <si>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</si>
  <si>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</si>
  <si>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</si>
  <si>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</si>
  <si>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</si>
  <si>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</si>
  <si>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</si>
  <si>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</si>
  <si>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</si>
  <si>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</si>
  <si>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</si>
  <si>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</si>
  <si>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</si>
  <si>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</si>
  <si>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</si>
  <si>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</si>
  <si>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</si>
  <si>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</si>
  <si>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</si>
  <si>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</si>
  <si>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</si>
  <si>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</si>
  <si>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</si>
  <si>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</si>
  <si>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</si>
  <si>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</si>
  <si>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</si>
  <si>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</si>
  <si>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</si>
  <si>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</si>
  <si>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</si>
  <si>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</si>
  <si>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</si>
  <si>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</si>
  <si>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</si>
  <si>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</si>
  <si>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</si>
  <si>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</si>
  <si>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</si>
  <si>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</si>
  <si>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</si>
  <si>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</si>
  <si>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</si>
  <si>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</si>
  <si>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</si>
  <si>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</si>
  <si>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</si>
  <si>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</si>
  <si>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</si>
  <si>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</si>
  <si>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</si>
  <si>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</si>
  <si>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</si>
  <si>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</si>
  <si>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</si>
  <si>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</si>
  <si>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</si>
  <si>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</si>
  <si>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</si>
  <si>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</si>
  <si>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</si>
  <si>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</si>
  <si>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</si>
  <si>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</si>
  <si>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</si>
  <si>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</si>
  <si>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</si>
  <si>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</si>
  <si>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</si>
  <si>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</si>
  <si>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</si>
  <si>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</si>
  <si>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</si>
  <si>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</si>
  <si>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</si>
  <si>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</si>
  <si>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</si>
  <si>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</si>
  <si>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</si>
  <si>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</si>
  <si>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</si>
  <si>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</si>
  <si>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</si>
  <si>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</si>
  <si>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</si>
  <si>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</si>
  <si>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</si>
  <si>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</si>
  <si>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</si>
  <si>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</si>
  <si>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</si>
  <si>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</si>
  <si>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</si>
  <si>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</si>
  <si>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</si>
  <si>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</si>
  <si>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</si>
  <si>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</si>
  <si>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</si>
  <si>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</si>
  <si>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</si>
  <si>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</si>
  <si>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</si>
  <si>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</si>
  <si>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</si>
  <si>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</si>
  <si>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</si>
  <si>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</si>
  <si>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</si>
  <si>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</si>
  <si>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</si>
  <si>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</si>
  <si>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</si>
  <si>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</si>
  <si>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</si>
  <si>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</si>
  <si>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</si>
  <si>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</si>
  <si>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</si>
  <si>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</si>
  <si>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</si>
  <si>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</si>
  <si>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</si>
  <si>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</si>
  <si>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</si>
  <si>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</si>
  <si>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</si>
  <si>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</si>
  <si>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</si>
  <si>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</si>
  <si>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</si>
  <si>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</si>
  <si>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</si>
  <si>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</si>
  <si>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</si>
  <si>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</si>
  <si>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</si>
  <si>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</si>
  <si>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</si>
  <si>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</si>
  <si>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</si>
  <si>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</si>
  <si>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</si>
  <si>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</si>
  <si>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</si>
  <si>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</si>
  <si>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</si>
  <si>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</si>
  <si>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</si>
  <si>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</si>
  <si>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</si>
  <si>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</si>
  <si>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</si>
  <si>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</si>
  <si>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</si>
  <si>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</si>
  <si>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</si>
  <si>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</si>
  <si>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</si>
  <si>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</si>
  <si>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</si>
  <si>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</si>
  <si>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</si>
  <si>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</si>
  <si>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</si>
  <si>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</si>
  <si>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</si>
  <si>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</si>
  <si>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</si>
  <si>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</si>
  <si>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</si>
  <si>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</si>
  <si>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</si>
  <si>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</si>
  <si>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</si>
  <si>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</si>
  <si>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</si>
  <si>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</si>
  <si>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</si>
  <si>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</si>
  <si>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</si>
  <si>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</si>
  <si>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</si>
  <si>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</si>
  <si>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</si>
  <si>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</si>
  <si>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</si>
  <si>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</si>
  <si>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</si>
  <si>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</si>
  <si>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</si>
  <si>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</si>
  <si>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</si>
  <si>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</si>
  <si>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</si>
  <si>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</si>
  <si>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</si>
  <si>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</si>
  <si>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</si>
  <si>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</si>
  <si>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</si>
  <si>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</si>
  <si>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</si>
  <si>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</si>
  <si>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</si>
  <si>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</si>
  <si>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</si>
  <si>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</si>
  <si>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</si>
  <si>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</si>
  <si>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</si>
  <si>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</si>
  <si>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</si>
  <si>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</si>
  <si>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</si>
  <si>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</si>
  <si>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</si>
  <si>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</si>
  <si>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</si>
  <si>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</si>
  <si>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</si>
  <si>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</si>
  <si>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</si>
  <si>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</si>
  <si>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</si>
  <si>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</si>
  <si>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</si>
  <si>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</si>
  <si>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</si>
  <si>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</si>
  <si>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</si>
  <si>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</si>
  <si>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</si>
  <si>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</si>
  <si>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</si>
  <si>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</si>
  <si>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</si>
  <si>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</si>
  <si>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</si>
  <si>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</si>
  <si>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</si>
  <si>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</si>
  <si>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</si>
  <si>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</si>
  <si>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</si>
  <si>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</si>
  <si>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</si>
  <si>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</si>
  <si>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</si>
  <si>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</si>
  <si>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</si>
  <si>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</si>
  <si>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</si>
  <si>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</si>
  <si>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</si>
  <si>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</si>
  <si>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</si>
  <si>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</si>
  <si>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</si>
  <si>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</si>
  <si>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</si>
  <si>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</si>
  <si>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</si>
  <si>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</si>
  <si>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</si>
  <si>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</si>
  <si>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</si>
  <si>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</si>
  <si>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</si>
  <si>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</si>
  <si>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</si>
  <si>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</si>
  <si>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</si>
  <si>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</si>
  <si>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</si>
  <si>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</si>
  <si>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</si>
  <si>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</si>
  <si>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</si>
  <si>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</si>
  <si>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</si>
  <si>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</si>
  <si>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</si>
  <si>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</si>
  <si>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</si>
  <si>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</si>
  <si>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</si>
  <si>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</si>
  <si>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</si>
  <si>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</si>
  <si>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</si>
  <si>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</si>
  <si>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</si>
  <si>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</si>
  <si>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</si>
  <si>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</si>
  <si>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</si>
  <si>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</si>
  <si>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</si>
  <si>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</si>
  <si>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</si>
  <si>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</si>
  <si>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</si>
  <si>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</si>
  <si>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</si>
  <si>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</si>
  <si>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</si>
  <si>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</si>
  <si>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</si>
  <si>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</si>
  <si>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</si>
  <si>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</si>
  <si>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</si>
  <si>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</si>
  <si>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</si>
  <si>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</si>
  <si>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</si>
  <si>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</si>
  <si>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</si>
  <si>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</si>
  <si>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</si>
  <si>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</si>
  <si>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</si>
  <si>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</si>
  <si>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</si>
  <si>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</si>
  <si>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</si>
  <si>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</si>
  <si>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</si>
  <si>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</si>
  <si>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</si>
  <si>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</si>
  <si>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</si>
  <si>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</si>
  <si>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</si>
  <si>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</si>
  <si>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</si>
  <si>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</si>
  <si>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</si>
  <si>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</si>
  <si>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</si>
  <si>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</si>
  <si>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</si>
  <si>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</si>
  <si>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</si>
  <si>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</si>
  <si>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</si>
  <si>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</si>
  <si>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</si>
  <si>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</si>
  <si>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</si>
  <si>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</si>
  <si>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</si>
  <si>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</si>
  <si>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</si>
  <si>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</si>
  <si>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</si>
  <si>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</si>
  <si>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</si>
  <si>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</si>
  <si>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</si>
  <si>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</si>
  <si>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</si>
  <si>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</si>
  <si>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</si>
  <si>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</si>
  <si>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</si>
  <si>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</si>
  <si>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</si>
  <si>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</si>
  <si>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</si>
  <si>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</si>
  <si>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</si>
  <si>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</si>
  <si>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</si>
  <si>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</si>
  <si>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</si>
  <si>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</si>
  <si>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</si>
  <si>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</si>
  <si>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</si>
  <si>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</si>
  <si>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</si>
  <si>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</si>
  <si>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</si>
  <si>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</si>
  <si>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</si>
  <si>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</si>
  <si>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</si>
  <si>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</si>
  <si>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</si>
  <si>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</si>
  <si>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</si>
  <si>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</si>
  <si>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</si>
  <si>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</si>
  <si>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</si>
  <si>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</si>
  <si>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</si>
  <si>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</si>
  <si>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</si>
  <si>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</si>
  <si>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</si>
  <si>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</si>
  <si>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</si>
  <si>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</si>
  <si>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</si>
  <si>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</si>
  <si>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</si>
  <si>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</si>
  <si>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</si>
  <si>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</si>
  <si>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</si>
  <si>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</si>
  <si>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</si>
  <si>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</si>
  <si>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</si>
  <si>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</si>
  <si>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</si>
  <si>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</si>
  <si>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</si>
  <si>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</si>
  <si>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</si>
  <si>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</si>
  <si>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</si>
  <si>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</si>
  <si>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</si>
  <si>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</si>
  <si>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</si>
  <si>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</si>
  <si>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</si>
  <si>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</si>
  <si>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</si>
  <si>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</si>
  <si>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</si>
  <si>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</si>
  <si>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</si>
  <si>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</si>
  <si>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</si>
  <si>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</si>
  <si>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</si>
  <si>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</si>
  <si>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</si>
  <si>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</si>
  <si>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</si>
  <si>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</si>
  <si>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</si>
  <si>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</si>
  <si>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</si>
  <si>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</si>
  <si>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</si>
  <si>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</si>
  <si>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</si>
  <si>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</si>
  <si>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</si>
  <si>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</si>
  <si>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</si>
  <si>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</si>
  <si>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</si>
  <si>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</si>
  <si>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</si>
  <si>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</si>
  <si>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</si>
  <si>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</si>
  <si>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</si>
  <si>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</si>
  <si>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</si>
  <si>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</si>
  <si>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</si>
  <si>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</si>
  <si>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</si>
  <si>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</si>
  <si>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</si>
  <si>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</si>
  <si>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</si>
  <si>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</si>
  <si>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</si>
  <si>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</si>
  <si>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</si>
  <si>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</si>
  <si>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</si>
  <si>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</si>
  <si>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</si>
  <si>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</si>
  <si>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</si>
  <si>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</si>
  <si>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</si>
  <si>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</si>
  <si>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</si>
  <si>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</si>
  <si>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</si>
  <si>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</si>
  <si>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</si>
  <si>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</si>
  <si>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</si>
  <si>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</si>
  <si>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</si>
  <si>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</si>
  <si>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</si>
  <si>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</si>
  <si>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</si>
  <si>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</si>
  <si>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</si>
  <si>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</si>
  <si>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</si>
  <si>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</si>
  <si>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</si>
  <si>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</si>
  <si>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</si>
  <si>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</si>
  <si>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</si>
  <si>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</si>
  <si>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</si>
  <si>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</si>
  <si>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</si>
  <si>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</si>
  <si>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</si>
  <si>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</si>
  <si>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</si>
  <si>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</si>
  <si>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</si>
  <si>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</si>
  <si>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</si>
  <si>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</si>
  <si>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</si>
  <si>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</si>
  <si>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</si>
  <si>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</si>
  <si>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</si>
  <si>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</si>
  <si>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</si>
  <si>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</si>
  <si>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</si>
  <si>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</si>
  <si>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</si>
  <si>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</si>
  <si>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</si>
  <si>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</si>
  <si>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</si>
  <si>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</si>
  <si>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</si>
  <si>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</si>
  <si>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</si>
  <si>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</si>
  <si>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</si>
  <si>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</si>
  <si>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</si>
  <si>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</si>
  <si>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</si>
  <si>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</si>
  <si>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</si>
  <si>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</si>
  <si>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</si>
  <si>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</si>
  <si>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</si>
  <si>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</si>
  <si>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</si>
  <si>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</si>
  <si>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</si>
  <si>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</si>
  <si>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</si>
  <si>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</si>
  <si>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</si>
  <si>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</si>
  <si>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</si>
  <si>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</si>
  <si>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</si>
  <si>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</si>
  <si>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</si>
  <si>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</si>
  <si>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</si>
  <si>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</si>
  <si>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</si>
  <si>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</si>
  <si>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</si>
  <si>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</si>
  <si>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</si>
  <si>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</si>
  <si>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</si>
  <si>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</si>
  <si>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</si>
  <si>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</si>
  <si>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</si>
  <si>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</si>
  <si>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</si>
  <si>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</si>
  <si>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</si>
  <si>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</si>
  <si>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</si>
  <si>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</si>
  <si>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</si>
  <si>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</si>
  <si>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</si>
  <si>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</si>
  <si>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</si>
  <si>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</si>
  <si>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</si>
  <si>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</si>
  <si>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</si>
  <si>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</si>
  <si>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</si>
  <si>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</si>
  <si>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</si>
  <si>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</si>
  <si>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</si>
  <si>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</si>
  <si>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</si>
  <si>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</si>
  <si>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</si>
  <si>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</si>
  <si>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</si>
  <si>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</si>
  <si>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</si>
  <si>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</si>
  <si>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</si>
  <si>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</si>
  <si>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</si>
  <si>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</si>
  <si>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</si>
  <si>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</si>
  <si>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</si>
  <si>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</si>
  <si>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</si>
  <si>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</si>
  <si>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</si>
  <si>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</si>
  <si>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</si>
  <si>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</si>
  <si>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</si>
  <si>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</si>
  <si>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</si>
  <si>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</si>
  <si>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</si>
  <si>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</si>
  <si>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</si>
  <si>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</si>
  <si>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</si>
  <si>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</si>
  <si>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</si>
  <si>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</si>
  <si>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</si>
  <si>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</si>
  <si>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</si>
  <si>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</si>
  <si>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</si>
  <si>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</si>
  <si>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</si>
  <si>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</si>
  <si>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</si>
  <si>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</si>
  <si>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</si>
  <si>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</si>
  <si>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</si>
  <si>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</si>
  <si>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</si>
  <si>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</si>
  <si>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</si>
  <si>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</si>
  <si>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</si>
  <si>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</si>
  <si>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</si>
  <si>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</si>
  <si>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</si>
  <si>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</si>
  <si>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</si>
  <si>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</si>
  <si>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</si>
  <si>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</si>
  <si>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</si>
  <si>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</si>
  <si>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</si>
  <si>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</si>
  <si>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</si>
  <si>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</si>
  <si>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</si>
  <si>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</si>
  <si>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</si>
  <si>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</si>
  <si>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</si>
  <si>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</si>
  <si>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</si>
  <si>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</si>
  <si>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</si>
  <si>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</si>
  <si>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</si>
  <si>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</si>
  <si>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</si>
  <si>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</si>
  <si>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</si>
  <si>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</si>
  <si>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</si>
  <si>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</si>
  <si>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</si>
  <si>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</si>
  <si>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</si>
  <si>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</si>
  <si>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</si>
  <si>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</si>
  <si>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</si>
  <si>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</si>
  <si>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</si>
  <si>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</si>
  <si>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</si>
  <si>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</si>
  <si>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</si>
  <si>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</si>
  <si>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</si>
  <si>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</si>
  <si>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</si>
  <si>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</si>
  <si>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</si>
  <si>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</si>
  <si>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</si>
  <si>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</si>
  <si>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</si>
  <si>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</si>
  <si>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</si>
  <si>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</si>
  <si>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</si>
  <si>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</si>
  <si>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</si>
  <si>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</si>
  <si>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</si>
  <si>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</si>
  <si>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</si>
  <si>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</si>
  <si>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</si>
  <si>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</si>
  <si>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</si>
  <si>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</si>
  <si>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</si>
  <si>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</si>
  <si>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</si>
  <si>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</si>
  <si>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</si>
  <si>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</si>
  <si>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</si>
  <si>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</si>
  <si>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</si>
  <si>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</si>
  <si>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</si>
  <si>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</si>
  <si>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</si>
  <si>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</si>
  <si>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</si>
  <si>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</si>
  <si>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</si>
  <si>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</si>
  <si>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</si>
  <si>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</si>
  <si>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</si>
  <si>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</si>
  <si>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</si>
  <si>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</si>
  <si>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</si>
  <si>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</si>
  <si>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</si>
  <si>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</si>
  <si>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</si>
  <si>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</si>
  <si>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</si>
  <si>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</si>
  <si>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</si>
  <si>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</si>
  <si>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</si>
  <si>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</si>
  <si>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</si>
  <si>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</si>
  <si>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</si>
  <si>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</si>
  <si>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</si>
  <si>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</si>
  <si>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</si>
  <si>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</si>
  <si>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</si>
  <si>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</si>
  <si>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</si>
  <si>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</si>
  <si>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</si>
  <si>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</si>
  <si>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</si>
  <si>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</si>
  <si>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</si>
  <si>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</si>
  <si>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</si>
  <si>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</si>
  <si>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</si>
  <si>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</si>
  <si>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</si>
  <si>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</si>
  <si>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</si>
  <si>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</si>
  <si>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</si>
  <si>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</si>
  <si>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</si>
  <si>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</si>
  <si>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</si>
  <si>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</si>
  <si>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</si>
  <si>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</si>
  <si>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</si>
  <si>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</si>
  <si>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</si>
  <si>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</si>
  <si>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</si>
  <si>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</si>
  <si>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</si>
  <si>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</si>
  <si>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</si>
  <si>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</si>
  <si>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</si>
  <si>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</si>
  <si>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</si>
  <si>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</si>
  <si>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</si>
  <si>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</si>
  <si>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</si>
  <si>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</si>
  <si>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</si>
  <si>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</si>
  <si>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</si>
  <si>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</si>
  <si>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</si>
  <si>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</si>
  <si>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</si>
  <si>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</si>
  <si>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</si>
  <si>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</si>
  <si>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</si>
  <si>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</si>
  <si>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</si>
  <si>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</si>
  <si>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</si>
  <si>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</si>
  <si>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</si>
  <si>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</si>
  <si>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</si>
  <si>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</si>
  <si>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</si>
  <si>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</si>
  <si>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</si>
  <si>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</si>
  <si>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</si>
  <si>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</si>
  <si>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</si>
  <si>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</si>
  <si>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</si>
  <si>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</si>
  <si>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</si>
  <si>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</si>
  <si>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</si>
  <si>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</si>
  <si>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</si>
  <si>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</si>
  <si>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</si>
  <si>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</si>
  <si>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</si>
  <si>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</si>
  <si>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</si>
  <si>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</si>
  <si>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</si>
  <si>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</si>
  <si>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</si>
  <si>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</si>
  <si>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</si>
  <si>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</si>
  <si>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</si>
  <si>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</si>
  <si>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</si>
  <si>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</si>
  <si>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</si>
  <si>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</si>
  <si>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</si>
  <si>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</si>
  <si>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</si>
  <si>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</si>
  <si>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</si>
  <si>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</si>
  <si>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</si>
  <si>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</si>
  <si>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</si>
  <si>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</si>
  <si>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</si>
  <si>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</si>
  <si>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</si>
  <si>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</si>
  <si>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</si>
  <si>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</si>
  <si>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</si>
  <si>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</si>
  <si>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</si>
  <si>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</si>
  <si>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</si>
  <si>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</si>
  <si>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</si>
  <si>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</si>
  <si>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</si>
  <si>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</si>
  <si>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</si>
  <si>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</si>
  <si>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</si>
  <si>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</si>
  <si>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</si>
  <si>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</si>
  <si>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</si>
  <si>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</si>
  <si>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</si>
  <si>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</si>
  <si>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</si>
  <si>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</si>
  <si>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</si>
  <si>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</si>
  <si>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</si>
  <si>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</si>
  <si>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</si>
  <si>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</si>
  <si>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</si>
  <si>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</si>
  <si>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</si>
  <si>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</si>
  <si>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</si>
  <si>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</si>
  <si>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</si>
  <si>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</si>
  <si>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</si>
  <si>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</si>
  <si>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</si>
  <si>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</si>
  <si>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</si>
  <si>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</si>
  <si>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</si>
  <si>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</si>
  <si>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</si>
  <si>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</si>
  <si>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</si>
  <si>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</si>
  <si>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</si>
  <si>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</si>
  <si>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</si>
  <si>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</si>
  <si>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</si>
  <si>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</si>
  <si>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</si>
  <si>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</si>
  <si>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</si>
  <si>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</si>
  <si>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</si>
  <si>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</si>
  <si>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</si>
  <si>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</si>
  <si>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</si>
  <si>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</si>
  <si>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</si>
  <si>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</si>
  <si>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</si>
  <si>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</si>
  <si>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</si>
  <si>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</si>
  <si>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</si>
  <si>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</si>
  <si>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</si>
  <si>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</si>
  <si>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</si>
  <si>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</si>
  <si>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</si>
  <si>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</si>
  <si>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</si>
  <si>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</si>
  <si>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</si>
  <si>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</si>
  <si>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</si>
  <si>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</si>
  <si>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</si>
  <si>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</si>
  <si>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</si>
  <si>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</si>
  <si>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</si>
  <si>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</si>
  <si>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</si>
  <si>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</si>
  <si>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</si>
  <si>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</si>
  <si>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</si>
  <si>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</si>
  <si>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</si>
  <si>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</si>
  <si>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</si>
  <si>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</si>
  <si>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</si>
  <si>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</si>
  <si>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</si>
  <si>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</si>
  <si>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</si>
  <si>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</si>
  <si>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</si>
  <si>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</si>
  <si>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</si>
  <si>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</si>
  <si>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</si>
  <si>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</si>
  <si>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</si>
  <si>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</si>
  <si>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</si>
  <si>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</si>
  <si>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</si>
  <si>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</si>
  <si>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</si>
  <si>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</si>
  <si>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</si>
  <si>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</si>
  <si>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</si>
  <si>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</si>
  <si>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</si>
  <si>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</si>
  <si>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</si>
  <si>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</si>
  <si>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</si>
  <si>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</si>
  <si>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</si>
  <si>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</si>
  <si>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</si>
  <si>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</si>
  <si>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</si>
  <si>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</si>
  <si>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</si>
  <si>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</si>
  <si>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</si>
  <si>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</si>
  <si>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</si>
  <si>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</si>
  <si>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</si>
  <si>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</si>
  <si>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</si>
  <si>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</si>
  <si>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</si>
  <si>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</si>
  <si>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</si>
  <si>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</si>
  <si>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</si>
  <si>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</si>
  <si>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</si>
  <si>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</si>
  <si>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</si>
  <si>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</si>
  <si>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</si>
  <si>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</si>
  <si>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</si>
  <si>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</si>
  <si>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</si>
  <si>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</si>
  <si>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</si>
  <si>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</si>
  <si>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</si>
  <si>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</si>
  <si>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</si>
  <si>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</si>
  <si>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</si>
  <si>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</si>
  <si>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</si>
  <si>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</si>
  <si>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</si>
  <si>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</si>
  <si>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</si>
  <si>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</si>
  <si>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</si>
  <si>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</si>
  <si>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</si>
  <si>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</si>
  <si>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</si>
  <si>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</si>
  <si>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</si>
  <si>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</si>
  <si>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</si>
  <si>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</si>
  <si>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</si>
  <si>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</si>
  <si>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</si>
  <si>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</si>
  <si>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</si>
  <si>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</si>
  <si>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</si>
  <si>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</si>
  <si>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</si>
  <si>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</si>
  <si>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</si>
  <si>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</si>
  <si>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</si>
  <si>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</si>
  <si>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</si>
  <si>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</si>
  <si>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</si>
  <si>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</si>
  <si>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</si>
  <si>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</si>
  <si>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</si>
  <si>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</si>
  <si>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</si>
  <si>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</si>
  <si>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</si>
  <si>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</si>
  <si>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</si>
  <si>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</si>
  <si>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</si>
  <si>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</si>
  <si>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</si>
  <si>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</si>
  <si>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</si>
  <si>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</si>
  <si>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</si>
  <si>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</si>
  <si>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</si>
  <si>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</si>
  <si>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</si>
  <si>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</si>
  <si>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</si>
  <si>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</si>
  <si>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</si>
  <si>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</si>
  <si>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</si>
  <si>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</si>
  <si>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</si>
  <si>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</si>
  <si>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</si>
  <si>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</si>
  <si>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</si>
  <si>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</si>
  <si>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</si>
  <si>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</si>
  <si>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</si>
  <si>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</si>
  <si>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</si>
  <si>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</si>
  <si>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</si>
  <si>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</si>
  <si>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</si>
  <si>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</si>
  <si>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</si>
  <si>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</si>
  <si>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</si>
  <si>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</si>
  <si>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</si>
  <si>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</si>
  <si>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</si>
  <si>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</si>
  <si>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</si>
  <si>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</si>
  <si>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</si>
  <si>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</si>
  <si>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</si>
  <si>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</si>
  <si>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</si>
  <si>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</si>
  <si>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</si>
  <si>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</si>
  <si>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</si>
  <si>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</si>
  <si>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</si>
  <si>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</si>
  <si>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</si>
  <si>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</si>
  <si>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</si>
  <si>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</si>
  <si>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</si>
  <si>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</si>
  <si>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</si>
  <si>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</si>
  <si>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</si>
  <si>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</si>
  <si>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</si>
  <si>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</si>
  <si>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</si>
  <si>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</si>
  <si>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</si>
  <si>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</si>
  <si>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</si>
  <si>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</si>
  <si>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</si>
  <si>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</si>
  <si>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</si>
  <si>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</si>
  <si>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</si>
  <si>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</si>
  <si>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</si>
  <si>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</si>
  <si>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</si>
  <si>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</si>
  <si>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</si>
  <si>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</si>
  <si>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</si>
  <si>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</si>
  <si>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</si>
  <si>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</si>
  <si>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</si>
  <si>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</si>
  <si>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</si>
  <si>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</si>
  <si>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</si>
  <si>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</si>
  <si>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</si>
  <si>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</si>
  <si>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</si>
  <si>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</si>
  <si>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</si>
  <si>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</si>
  <si>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</si>
  <si>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</si>
  <si>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</si>
  <si>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</si>
  <si>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</si>
  <si>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</si>
  <si>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</si>
  <si>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</si>
  <si>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</si>
  <si>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</si>
  <si>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</si>
  <si>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</si>
  <si>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</si>
  <si>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</si>
  <si>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</si>
  <si>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</si>
  <si>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</si>
  <si>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</si>
  <si>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</si>
  <si>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</si>
  <si>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</si>
  <si>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</si>
  <si>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</si>
  <si>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</si>
  <si>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</si>
  <si>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</si>
  <si>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</si>
  <si>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</si>
  <si>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</si>
  <si>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</si>
  <si>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</si>
  <si>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</si>
  <si>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</si>
  <si>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</si>
  <si>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</si>
  <si>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</si>
  <si>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</si>
  <si>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</si>
  <si>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</si>
  <si>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</si>
  <si>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</si>
  <si>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</si>
  <si>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</si>
  <si>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</si>
  <si>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</si>
  <si>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</si>
  <si>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</si>
  <si>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</si>
  <si>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</si>
  <si>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</si>
  <si>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</si>
  <si>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</si>
  <si>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</si>
  <si>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</si>
  <si>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</si>
  <si>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</si>
  <si>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</si>
  <si>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</si>
  <si>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</si>
  <si>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</si>
  <si>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</si>
  <si>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</si>
  <si>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</si>
  <si>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</si>
  <si>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</si>
  <si>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</si>
  <si>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</si>
  <si>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</si>
  <si>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</si>
  <si>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</si>
  <si>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</si>
  <si>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</si>
  <si>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</si>
  <si>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</si>
  <si>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</si>
  <si>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</si>
  <si>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</si>
  <si>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</si>
  <si>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</si>
  <si>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</si>
  <si>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</si>
  <si>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</si>
  <si>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</si>
  <si>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</si>
  <si>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</si>
  <si>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</si>
  <si>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</si>
  <si>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</si>
  <si>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</si>
  <si>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</si>
  <si>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</si>
  <si>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</si>
  <si>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</si>
  <si>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</si>
  <si>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</si>
  <si>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</si>
  <si>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</si>
  <si>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</si>
  <si>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</si>
  <si>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</si>
  <si>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</si>
  <si>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</si>
  <si>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</si>
  <si>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</si>
  <si>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</si>
  <si>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</si>
  <si>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</si>
  <si>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</si>
  <si>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</si>
  <si>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</si>
  <si>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</si>
  <si>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</si>
  <si>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</si>
  <si>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</si>
  <si>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</si>
  <si>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</si>
  <si>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</si>
  <si>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</si>
  <si>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</si>
  <si>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</si>
  <si>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</si>
  <si>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</si>
  <si>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</si>
  <si>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</si>
  <si>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</si>
  <si>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</si>
  <si>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</si>
  <si>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</si>
  <si>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</si>
  <si>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</si>
  <si>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</si>
  <si>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</si>
  <si>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</si>
  <si>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</si>
  <si>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</si>
  <si>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</si>
  <si>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</si>
  <si>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</si>
  <si>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</si>
  <si>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</si>
  <si>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</si>
  <si>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</si>
  <si>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</si>
  <si>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</si>
  <si>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</si>
  <si>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</si>
  <si>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</si>
  <si>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</si>
  <si>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</si>
  <si>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</si>
  <si>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</si>
  <si>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</si>
  <si>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</si>
  <si>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</si>
  <si>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</si>
  <si>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</si>
  <si>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</si>
  <si>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</si>
  <si>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</si>
  <si>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</si>
  <si>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</si>
  <si>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</si>
  <si>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</si>
  <si>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</si>
  <si>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</si>
  <si>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</si>
  <si>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</si>
  <si>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</si>
  <si>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</si>
  <si>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</si>
  <si>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</si>
  <si>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</si>
  <si>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</si>
  <si>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</si>
  <si>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</si>
  <si>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</si>
  <si>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</si>
  <si>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</si>
  <si>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</si>
  <si>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</si>
  <si>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</si>
  <si>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</si>
  <si>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</si>
  <si>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</si>
  <si>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</si>
  <si>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</si>
  <si>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</si>
  <si>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</si>
  <si>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</si>
  <si>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</si>
  <si>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</si>
  <si>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</si>
  <si>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</si>
  <si>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</si>
  <si>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</si>
  <si>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</si>
  <si>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</si>
  <si>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</si>
  <si>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</si>
  <si>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</si>
  <si>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</si>
  <si>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</si>
  <si>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</si>
  <si>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</si>
  <si>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</si>
  <si>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</si>
  <si>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</si>
  <si>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</si>
  <si>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</si>
  <si>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</si>
  <si>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</si>
  <si>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</si>
  <si>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</si>
  <si>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</si>
  <si>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</si>
  <si>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</si>
  <si>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</si>
  <si>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</si>
  <si>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</si>
  <si>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</si>
  <si>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</si>
  <si>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</si>
  <si>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</si>
  <si>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</si>
  <si>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</si>
  <si>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</si>
  <si>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</si>
  <si>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</si>
  <si>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</si>
  <si>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</si>
  <si>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</si>
  <si>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</si>
  <si>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</si>
  <si>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</si>
  <si>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</si>
  <si>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</si>
  <si>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</si>
  <si>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</si>
  <si>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</si>
  <si>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</si>
  <si>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</si>
  <si>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</si>
  <si>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</si>
  <si>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</si>
  <si>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</si>
  <si>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</si>
  <si>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</si>
  <si>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</si>
  <si>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</si>
  <si>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</si>
  <si>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</si>
  <si>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</si>
  <si>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</si>
  <si>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</si>
  <si>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</si>
  <si>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</si>
  <si>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</si>
  <si>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</si>
  <si>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</si>
  <si>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</si>
  <si>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</si>
  <si>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</si>
  <si>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</si>
  <si>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</si>
  <si>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</si>
  <si>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</si>
  <si>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</si>
  <si>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</si>
  <si>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</si>
  <si>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</si>
  <si>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</si>
  <si>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</si>
  <si>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</si>
  <si>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</si>
  <si>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</si>
  <si>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</si>
  <si>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</si>
  <si>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</si>
  <si>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</si>
  <si>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</si>
  <si>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</si>
  <si>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</si>
  <si>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</si>
  <si>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</si>
  <si>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</si>
  <si>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</si>
  <si>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</si>
  <si>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</si>
  <si>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</si>
  <si>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</si>
  <si>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</si>
  <si>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</si>
  <si>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</si>
  <si>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</si>
  <si>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</si>
  <si>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</si>
  <si>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</si>
  <si>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</si>
  <si>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</si>
  <si>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</si>
  <si>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</si>
  <si>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</si>
  <si>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</si>
  <si>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</si>
  <si>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</si>
  <si>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</si>
  <si>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</si>
  <si>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</si>
  <si>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</si>
  <si>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</si>
  <si>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</si>
  <si>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</si>
  <si>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</si>
  <si>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</si>
  <si>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</si>
  <si>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</si>
  <si>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</si>
  <si>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</si>
  <si>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</si>
  <si>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</si>
  <si>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</si>
  <si>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</si>
  <si>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</si>
  <si>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</si>
  <si>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</si>
  <si>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</si>
  <si>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</si>
  <si>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</si>
  <si>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</si>
  <si>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</si>
  <si>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</si>
  <si>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</si>
  <si>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</si>
  <si>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</si>
  <si>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</si>
  <si>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</si>
  <si>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</si>
  <si>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</si>
  <si>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</si>
  <si>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</si>
  <si>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</si>
  <si>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</si>
  <si>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</si>
  <si>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</si>
  <si>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</si>
  <si>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</si>
  <si>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</si>
  <si>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</si>
  <si>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</si>
  <si>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</si>
  <si>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</si>
  <si>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</si>
  <si>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</si>
  <si>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</si>
  <si>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</si>
  <si>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</si>
  <si>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</si>
  <si>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</si>
  <si>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</si>
  <si>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</si>
  <si>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</si>
  <si>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</si>
  <si>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</si>
  <si>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</si>
  <si>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</si>
  <si>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</si>
  <si>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</si>
  <si>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</si>
  <si>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</si>
  <si>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</si>
  <si>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</si>
  <si>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</si>
  <si>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</si>
  <si>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</si>
  <si>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</si>
  <si>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</si>
  <si>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</si>
  <si>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</si>
  <si>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</si>
  <si>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</si>
  <si>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</si>
  <si>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</si>
  <si>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</si>
  <si>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</si>
  <si>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</si>
  <si>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</si>
  <si>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</si>
  <si>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</si>
  <si>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</si>
  <si>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</si>
  <si>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</si>
  <si>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</si>
  <si>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</si>
  <si>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</si>
  <si>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</si>
  <si>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</si>
  <si>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</si>
  <si>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</si>
  <si>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</si>
  <si>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</si>
  <si>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</si>
  <si>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</si>
  <si>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</si>
  <si>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</si>
  <si>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</si>
  <si>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</si>
  <si>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</si>
  <si>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</si>
  <si>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</si>
  <si>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</si>
  <si>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</si>
  <si>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</si>
  <si>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</si>
  <si>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</si>
  <si>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</si>
  <si>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</si>
  <si>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</si>
  <si>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</si>
  <si>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</si>
  <si>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</si>
  <si>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</si>
  <si>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</si>
  <si>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</si>
  <si>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</si>
  <si>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</si>
  <si>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</si>
  <si>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</si>
  <si>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</si>
  <si>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</si>
  <si>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</si>
  <si>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</si>
  <si>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</si>
  <si>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</si>
  <si>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</si>
  <si>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</si>
  <si>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</si>
  <si>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</si>
  <si>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</si>
  <si>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</si>
  <si>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</si>
  <si>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</si>
  <si>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</si>
  <si>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</si>
  <si>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</si>
  <si>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</si>
  <si>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</si>
  <si>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</si>
  <si>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</si>
  <si>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</si>
  <si>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</si>
  <si>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</si>
  <si>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</si>
  <si>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</si>
  <si>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</si>
  <si>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</si>
  <si>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</si>
  <si>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</si>
  <si>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</si>
  <si>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</si>
  <si>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</si>
  <si>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</si>
  <si>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</si>
  <si>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</si>
  <si>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</si>
  <si>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</si>
  <si>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</si>
  <si>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</si>
  <si>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</si>
  <si>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</si>
  <si>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</si>
  <si>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</si>
  <si>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</si>
  <si>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</si>
  <si>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</si>
  <si>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</si>
  <si>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</si>
  <si>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</si>
  <si>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</si>
  <si>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</si>
  <si>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</si>
  <si>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</si>
  <si>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</si>
  <si>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</si>
  <si>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</si>
  <si>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</si>
  <si>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</si>
  <si>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</si>
  <si>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</si>
  <si>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</si>
  <si>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</si>
  <si>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</si>
  <si>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</si>
  <si>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</si>
  <si>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</si>
  <si>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</si>
  <si>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</si>
  <si>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</si>
  <si>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</si>
  <si>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</si>
  <si>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</si>
  <si>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</si>
  <si>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</si>
  <si>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</si>
  <si>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</si>
  <si>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</si>
  <si>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</si>
  <si>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</si>
  <si>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</si>
  <si>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</si>
  <si>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</si>
  <si>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</si>
  <si>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</si>
  <si>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</si>
  <si>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</si>
  <si>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</si>
  <si>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</si>
  <si>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</si>
  <si>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</si>
  <si>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</si>
  <si>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</si>
  <si>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</si>
  <si>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</si>
  <si>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</si>
  <si>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</si>
  <si>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</si>
  <si>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</si>
  <si>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</si>
  <si>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</si>
  <si>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</si>
  <si>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</si>
  <si>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</si>
  <si>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</si>
  <si>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</si>
  <si>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</si>
  <si>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</si>
  <si>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</si>
  <si>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</si>
  <si>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</si>
  <si>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</si>
  <si>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</si>
  <si>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</si>
  <si>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</si>
  <si>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</si>
  <si>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</si>
  <si>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</si>
  <si>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</si>
  <si>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</si>
  <si>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</si>
  <si>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</si>
  <si>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</si>
  <si>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</si>
  <si>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</si>
  <si>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</si>
  <si>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</si>
  <si>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</si>
  <si>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</si>
  <si>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</si>
  <si>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</si>
  <si>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</si>
  <si>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</si>
  <si>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</si>
  <si>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</si>
  <si>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</si>
  <si>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</si>
  <si>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</si>
  <si>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</si>
  <si>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</si>
  <si>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</si>
  <si>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</si>
  <si>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</si>
  <si>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</si>
  <si>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</si>
  <si>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</si>
  <si>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</si>
  <si>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</si>
  <si>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</si>
  <si>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</si>
  <si>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</si>
  <si>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</si>
  <si>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</si>
  <si>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</si>
  <si>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</si>
  <si>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</si>
  <si>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</si>
  <si>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</si>
  <si>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</si>
  <si>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</si>
  <si>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</si>
  <si>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</si>
  <si>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</si>
  <si>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</si>
  <si>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</si>
  <si>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</si>
  <si>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</si>
  <si>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</si>
  <si>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</si>
  <si>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</si>
  <si>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</si>
  <si>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</si>
  <si>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</si>
  <si>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</si>
  <si>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</si>
  <si>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</si>
  <si>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</si>
  <si>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</si>
  <si>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</si>
  <si>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</si>
  <si>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</si>
  <si>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</si>
  <si>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</si>
  <si>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</si>
  <si>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</si>
  <si>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</si>
  <si>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</si>
  <si>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</si>
  <si>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</si>
  <si>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</si>
  <si>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</si>
  <si>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</si>
  <si>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</si>
  <si>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</si>
  <si>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</si>
  <si>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</si>
  <si>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</si>
  <si>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</si>
  <si>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</si>
  <si>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</si>
  <si>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</si>
  <si>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</si>
  <si>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</si>
  <si>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</si>
  <si>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</si>
  <si>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</si>
  <si>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</si>
  <si>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</si>
  <si>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</si>
  <si>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</si>
  <si>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</si>
  <si>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</si>
  <si>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</si>
  <si>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</si>
  <si>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</si>
  <si>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</si>
  <si>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</si>
  <si>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</si>
  <si>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</si>
  <si>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</si>
  <si>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</si>
  <si>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</si>
  <si>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</si>
  <si>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</si>
  <si>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</si>
  <si>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</si>
  <si>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</si>
  <si>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</si>
  <si>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</si>
  <si>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</si>
  <si>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</si>
  <si>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</si>
  <si>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</si>
  <si>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</si>
  <si>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</si>
  <si>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</si>
  <si>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</si>
  <si>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</si>
  <si>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</si>
  <si>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</si>
  <si>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</si>
  <si>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</si>
  <si>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</si>
  <si>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</si>
  <si>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</si>
  <si>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</si>
  <si>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</si>
  <si>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</si>
  <si>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</si>
  <si>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</si>
  <si>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</si>
  <si>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</si>
  <si>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</si>
  <si>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</si>
  <si>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</si>
  <si>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</si>
  <si>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</si>
  <si>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</si>
  <si>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</si>
  <si>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</si>
  <si>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</si>
  <si>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</si>
  <si>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</si>
  <si>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</si>
  <si>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</si>
  <si>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</si>
  <si>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</si>
  <si>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</si>
  <si>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</si>
  <si>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</si>
  <si>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</si>
  <si>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</si>
  <si>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</si>
  <si>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</si>
  <si>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</si>
  <si>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</si>
  <si>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</si>
  <si>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</si>
  <si>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</si>
  <si>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</si>
  <si>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</si>
  <si>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</si>
  <si>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</si>
  <si>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</si>
  <si>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</si>
  <si>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</si>
  <si>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</si>
  <si>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</si>
  <si>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</si>
  <si>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</si>
  <si>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</si>
  <si>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</si>
  <si>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</si>
  <si>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</si>
  <si>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</si>
  <si>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</si>
  <si>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</si>
  <si>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</si>
  <si>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</si>
  <si>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</si>
  <si>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</si>
  <si>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</si>
  <si>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</si>
  <si>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</si>
  <si>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</si>
  <si>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</si>
  <si>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</si>
  <si>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</si>
  <si>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</si>
  <si>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</si>
  <si>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</si>
  <si>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</si>
  <si>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</si>
  <si>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</si>
  <si>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</si>
  <si>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</si>
  <si>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</si>
  <si>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</si>
  <si>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</si>
  <si>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</si>
  <si>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</si>
  <si>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</si>
  <si>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</si>
  <si>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</si>
  <si>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</si>
  <si>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</si>
  <si>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</si>
  <si>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</si>
  <si>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</si>
  <si>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</si>
  <si>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</si>
  <si>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</si>
  <si>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</si>
  <si>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</si>
  <si>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</si>
  <si>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</si>
  <si>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</si>
  <si>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</si>
  <si>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</si>
  <si>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</si>
  <si>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</si>
  <si>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</si>
  <si>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</si>
  <si>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</si>
  <si>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</si>
  <si>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</si>
  <si>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</si>
  <si>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</si>
  <si>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</si>
  <si>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</si>
  <si>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</si>
  <si>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</si>
  <si>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</si>
  <si>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</si>
  <si>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</si>
  <si>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</si>
  <si>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</si>
  <si>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</si>
  <si>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</si>
  <si>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</si>
  <si>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</si>
  <si>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</si>
  <si>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</si>
  <si>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</si>
  <si>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</si>
  <si>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</si>
  <si>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</si>
  <si>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</si>
  <si>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</si>
  <si>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</si>
  <si>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</si>
  <si>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</si>
  <si>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</si>
  <si>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</si>
  <si>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</si>
  <si>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</si>
  <si>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</si>
  <si>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</si>
  <si>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</si>
  <si>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</si>
  <si>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</si>
  <si>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</si>
  <si>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</si>
  <si>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</si>
  <si>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</si>
  <si>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</si>
  <si>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</si>
  <si>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</si>
  <si>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</si>
  <si>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</si>
  <si>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</si>
  <si>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</si>
  <si>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</si>
  <si>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</si>
  <si>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</si>
  <si>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</si>
  <si>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</si>
  <si>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</si>
  <si>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</si>
  <si>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</si>
  <si>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</si>
  <si>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</si>
  <si>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</si>
  <si>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</si>
  <si>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</si>
  <si>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</si>
  <si>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</si>
  <si>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</si>
  <si>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</si>
  <si>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</si>
  <si>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</si>
  <si>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</si>
  <si>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</si>
  <si>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</si>
  <si>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</si>
  <si>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</si>
  <si>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</si>
  <si>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</si>
  <si>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</si>
  <si>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</si>
  <si>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</si>
  <si>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</si>
  <si>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</si>
  <si>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</si>
  <si>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</si>
  <si>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</si>
  <si>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</si>
  <si>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</si>
  <si>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</si>
  <si>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</si>
  <si>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</si>
  <si>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</si>
  <si>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</si>
  <si>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</si>
  <si>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</si>
  <si>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</si>
  <si>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</si>
  <si>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</si>
  <si>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</si>
  <si>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</si>
  <si>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</si>
  <si>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</si>
  <si>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</si>
  <si>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</si>
  <si>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</si>
  <si>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</si>
  <si>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</si>
  <si>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</si>
  <si>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</si>
  <si>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</si>
  <si>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</si>
  <si>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</si>
  <si>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</si>
  <si>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</si>
  <si>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</si>
  <si>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</si>
  <si>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</si>
  <si>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</si>
  <si>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</si>
  <si>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</si>
  <si>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</si>
  <si>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</si>
  <si>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</si>
  <si>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</si>
  <si>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</si>
  <si>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</si>
  <si>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</si>
  <si>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</si>
  <si>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</si>
  <si>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</si>
  <si>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</si>
  <si>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</si>
  <si>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</si>
  <si>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</si>
  <si>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</si>
  <si>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</si>
  <si>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</si>
  <si>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</si>
  <si>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</si>
  <si>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</si>
  <si>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</si>
  <si>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</si>
  <si>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</si>
  <si>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</si>
  <si>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</si>
  <si>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</si>
  <si>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</si>
  <si>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</si>
  <si>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</si>
  <si>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</si>
  <si>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</si>
  <si>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</si>
  <si>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</si>
  <si>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</si>
  <si>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</si>
  <si>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</si>
  <si>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</si>
  <si>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</si>
  <si>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</si>
  <si>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</si>
  <si>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</si>
  <si>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</si>
  <si>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</si>
  <si>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</si>
  <si>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</si>
  <si>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</si>
  <si>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</si>
  <si>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</si>
  <si>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</si>
  <si>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</si>
  <si>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</si>
  <si>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</si>
  <si>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</si>
  <si>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</si>
  <si>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</si>
  <si>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</si>
  <si>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</si>
  <si>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</si>
  <si>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</si>
  <si>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</si>
  <si>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</si>
  <si>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</si>
  <si>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</si>
  <si>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</si>
  <si>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</si>
  <si>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</si>
  <si>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</si>
  <si>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</si>
  <si>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</si>
  <si>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</si>
  <si>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</si>
  <si>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</si>
  <si>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</si>
  <si>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</si>
  <si>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</si>
  <si>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</si>
  <si>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</si>
  <si>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</si>
  <si>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</si>
  <si>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</si>
  <si>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</si>
  <si>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</si>
  <si>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</si>
  <si>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</si>
  <si>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</si>
  <si>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</si>
  <si>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</si>
  <si>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</si>
  <si>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</si>
  <si>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</si>
  <si>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</si>
  <si>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</si>
  <si>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</si>
  <si>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</si>
  <si>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</si>
  <si>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</si>
  <si>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</si>
  <si>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</si>
  <si>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</si>
  <si>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</si>
  <si>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</si>
  <si>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</si>
  <si>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</si>
  <si>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</si>
  <si>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</si>
  <si>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</si>
  <si>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</si>
  <si>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</si>
  <si>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</si>
  <si>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</si>
  <si>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</si>
  <si>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</si>
  <si>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</si>
  <si>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</si>
  <si>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</si>
  <si>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</si>
  <si>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</si>
  <si>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</si>
  <si>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</si>
  <si>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</si>
  <si>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</si>
  <si>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</si>
  <si>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</si>
  <si>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</si>
  <si>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</si>
  <si>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</si>
  <si>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</si>
  <si>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</si>
  <si>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</si>
  <si>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</si>
  <si>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</si>
  <si>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</si>
  <si>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</si>
  <si>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</si>
  <si>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</si>
  <si>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</si>
  <si>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</si>
  <si>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</si>
  <si>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</si>
  <si>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</si>
  <si>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</si>
  <si>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</si>
  <si>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</si>
  <si>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</si>
  <si>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</si>
  <si>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</si>
  <si>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</si>
  <si>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</si>
  <si>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</si>
  <si>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</si>
  <si>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</si>
  <si>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</si>
  <si>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</si>
  <si>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</si>
  <si>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</si>
  <si>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</si>
  <si>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</si>
  <si>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</si>
  <si>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</si>
  <si>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</si>
  <si>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</si>
  <si>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</si>
  <si>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</si>
  <si>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</si>
  <si>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</si>
  <si>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</si>
  <si>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</si>
  <si>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</si>
  <si>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</si>
  <si>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</si>
  <si>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</si>
  <si>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</si>
  <si>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</si>
  <si>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</si>
  <si>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</si>
  <si>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</si>
  <si>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</si>
  <si>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</si>
  <si>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</si>
  <si>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</si>
  <si>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</si>
  <si>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</si>
  <si>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</si>
  <si>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</si>
  <si>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</si>
  <si>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</si>
  <si>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</si>
  <si>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</si>
  <si>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</si>
  <si>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</si>
  <si>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</si>
  <si>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</si>
  <si>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</si>
  <si>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</si>
  <si>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</si>
  <si>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</si>
  <si>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</si>
  <si>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</si>
  <si>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</si>
  <si>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</si>
  <si>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</si>
  <si>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</si>
  <si>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</si>
  <si>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</si>
  <si>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</si>
  <si>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</si>
  <si>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</si>
  <si>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</si>
  <si>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</si>
  <si>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</si>
  <si>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</si>
  <si>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</si>
  <si>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</si>
  <si>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</si>
  <si>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</si>
  <si>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</si>
  <si>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</si>
  <si>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</si>
  <si>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</si>
  <si>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</si>
  <si>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</si>
  <si>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</si>
  <si>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</si>
  <si>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</si>
  <si>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</si>
  <si>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</si>
  <si>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</si>
  <si>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</si>
  <si>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</si>
  <si>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</si>
  <si>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</si>
  <si>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</si>
  <si>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</si>
  <si>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</si>
  <si>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</si>
  <si>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</si>
  <si>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</si>
  <si>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</si>
  <si>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</si>
  <si>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</si>
  <si>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</si>
  <si>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</si>
  <si>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</si>
  <si>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</si>
  <si>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</si>
  <si>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</si>
  <si>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</si>
  <si>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</si>
  <si>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</si>
  <si>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</si>
  <si>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</si>
  <si>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</si>
  <si>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</si>
  <si>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</si>
  <si>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</si>
  <si>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</si>
  <si>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</si>
  <si>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</si>
  <si>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</si>
  <si>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</si>
  <si>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</si>
  <si>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</si>
  <si>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</si>
  <si>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</si>
  <si>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</si>
  <si>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</si>
  <si>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</si>
  <si>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</si>
  <si>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</si>
  <si>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</si>
  <si>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</si>
  <si>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</si>
  <si>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</si>
  <si>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</si>
  <si>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</si>
  <si>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</si>
  <si>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</si>
  <si>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</si>
  <si>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</si>
  <si>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</si>
  <si>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</si>
  <si>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</si>
  <si>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</si>
  <si>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</si>
  <si>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</si>
  <si>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</si>
  <si>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</si>
  <si>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</si>
  <si>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</si>
  <si>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</si>
  <si>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</si>
  <si>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</si>
  <si>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</si>
  <si>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</si>
  <si>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</si>
  <si>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</si>
  <si>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</si>
  <si>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</si>
  <si>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</si>
  <si>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</si>
  <si>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</si>
  <si>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</si>
  <si>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</si>
  <si>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</si>
  <si>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</si>
  <si>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</si>
  <si>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</si>
  <si>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</si>
  <si>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</si>
  <si>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</si>
  <si>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</si>
  <si>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</si>
  <si>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</si>
  <si>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</si>
  <si>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</si>
  <si>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</si>
  <si>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</si>
  <si>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</si>
  <si>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</si>
  <si>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</si>
  <si>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</si>
  <si>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</si>
  <si>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</si>
  <si>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</si>
  <si>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</si>
  <si>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</si>
  <si>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</si>
  <si>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</si>
  <si>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</si>
  <si>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</si>
  <si>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</si>
  <si>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</si>
  <si>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</si>
  <si>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</si>
  <si>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</si>
  <si>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</si>
  <si>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</si>
  <si>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</si>
  <si>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</si>
  <si>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</si>
  <si>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</si>
  <si>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</si>
  <si>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</si>
  <si>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</si>
  <si>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</si>
  <si>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</si>
  <si>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</si>
  <si>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</si>
  <si>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</si>
  <si>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</si>
  <si>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</si>
  <si>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</si>
  <si>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</si>
  <si>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</si>
  <si>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</si>
  <si>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</si>
  <si>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</si>
  <si>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</si>
  <si>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</si>
  <si>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</si>
  <si>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</si>
  <si>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</si>
  <si>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</si>
  <si>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</si>
  <si>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</si>
  <si>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</si>
  <si>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</si>
  <si>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</si>
  <si>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</si>
  <si>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</si>
  <si>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</si>
  <si>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</si>
  <si>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</si>
  <si>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</si>
  <si>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</si>
  <si>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</si>
  <si>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</si>
  <si>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</si>
  <si>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</si>
  <si>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</si>
  <si>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</si>
  <si>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</si>
  <si>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</si>
  <si>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</si>
  <si>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</si>
  <si>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</si>
  <si>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</si>
  <si>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</si>
  <si>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</si>
  <si>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</si>
  <si>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</si>
  <si>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</si>
  <si>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</si>
  <si>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</si>
  <si>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</si>
  <si>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</si>
  <si>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</si>
  <si>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</si>
  <si>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</si>
  <si>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</si>
  <si>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</si>
  <si>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</si>
  <si>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</si>
  <si>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</si>
  <si>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</si>
  <si>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</si>
  <si>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</si>
  <si>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</si>
  <si>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</si>
  <si>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</si>
  <si>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</si>
  <si>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</si>
  <si>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</si>
  <si>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</si>
  <si>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</si>
  <si>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</si>
  <si>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</si>
  <si>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</si>
  <si>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</si>
  <si>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</si>
  <si>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</si>
  <si>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</si>
  <si>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</si>
  <si>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</si>
  <si>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</si>
  <si>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</si>
  <si>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</si>
  <si>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</si>
  <si>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</si>
  <si>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</si>
  <si>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</si>
  <si>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</si>
  <si>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</si>
  <si>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</si>
  <si>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</si>
  <si>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</si>
  <si>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</si>
  <si>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</si>
  <si>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</si>
  <si>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</si>
  <si>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</si>
  <si>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</si>
  <si>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</si>
  <si>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</si>
  <si>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</si>
  <si>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</si>
  <si>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</si>
  <si>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</si>
  <si>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</si>
  <si>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</si>
  <si>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</si>
  <si>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</si>
  <si>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</si>
  <si>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</si>
  <si>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</si>
  <si>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</si>
  <si>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</si>
  <si>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</si>
  <si>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</si>
  <si>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</si>
  <si>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</si>
  <si>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</si>
  <si>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</si>
  <si>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</si>
  <si>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</si>
  <si>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</si>
  <si>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</si>
  <si>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</si>
  <si>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</si>
  <si>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</si>
  <si>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</si>
  <si>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</si>
  <si>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</si>
  <si>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</si>
  <si>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</si>
  <si>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</si>
  <si>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</si>
  <si>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</si>
  <si>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</si>
  <si>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</si>
  <si>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</si>
  <si>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</si>
  <si>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</si>
  <si>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</si>
  <si>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</si>
  <si>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</si>
  <si>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</si>
  <si>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</si>
  <si>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</si>
  <si>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</si>
  <si>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</si>
  <si>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</si>
  <si>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</si>
  <si>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</si>
  <si>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</si>
  <si>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</si>
  <si>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</si>
  <si>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</si>
  <si>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</si>
  <si>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</si>
  <si>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</si>
  <si>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</si>
  <si>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</si>
  <si>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</si>
  <si>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</si>
  <si>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</si>
  <si>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</si>
  <si>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</si>
  <si>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</si>
  <si>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</si>
  <si>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</si>
  <si>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</si>
  <si>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</si>
  <si>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</si>
  <si>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</si>
  <si>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</si>
  <si>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</si>
  <si>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</si>
  <si>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</si>
  <si>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</si>
  <si>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</si>
  <si>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</si>
  <si>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</si>
  <si>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</si>
  <si>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</si>
  <si>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</si>
  <si>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</si>
  <si>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</si>
  <si>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</si>
  <si>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</si>
  <si>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</si>
  <si>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</si>
  <si>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</si>
  <si>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</si>
  <si>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</si>
  <si>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</si>
  <si>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</si>
  <si>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</si>
  <si>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</si>
  <si>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</si>
  <si>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</si>
  <si>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</si>
  <si>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</si>
  <si>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</si>
  <si>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</si>
  <si>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</si>
  <si>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</si>
  <si>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</si>
  <si>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</si>
  <si>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</si>
  <si>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</si>
  <si>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</si>
  <si>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</si>
  <si>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</si>
  <si>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</si>
  <si>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</si>
  <si>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</si>
  <si>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</si>
  <si>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</si>
  <si>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</si>
  <si>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</si>
  <si>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</si>
  <si>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</si>
  <si>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</si>
  <si>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</si>
  <si>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</si>
  <si>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</si>
  <si>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</si>
  <si>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</si>
  <si>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</si>
  <si>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</si>
  <si>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</si>
  <si>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</si>
  <si>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</si>
  <si>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</si>
  <si>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</si>
  <si>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</si>
  <si>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</si>
  <si>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</si>
  <si>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</si>
  <si>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</si>
  <si>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</si>
  <si>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</si>
  <si>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</si>
  <si>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</si>
  <si>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</si>
  <si>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</si>
  <si>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</si>
  <si>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</si>
  <si>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</si>
  <si>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</si>
  <si>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</si>
  <si>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</si>
  <si>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</si>
  <si>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</si>
  <si>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</si>
  <si>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</si>
  <si>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</si>
  <si>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</si>
  <si>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</si>
  <si>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</si>
  <si>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</si>
  <si>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</si>
  <si>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</si>
  <si>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</si>
  <si>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</si>
  <si>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</si>
  <si>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</si>
  <si>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</si>
  <si>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</si>
  <si>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</si>
  <si>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</si>
  <si>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</si>
  <si>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</si>
  <si>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</si>
  <si>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</si>
  <si>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</si>
  <si>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</si>
  <si>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</si>
  <si>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</si>
  <si>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</si>
  <si>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</si>
  <si>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</si>
  <si>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</si>
  <si>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</si>
  <si>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</si>
  <si>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</si>
  <si>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</si>
  <si>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</si>
  <si>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</si>
  <si>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</si>
  <si>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</si>
  <si>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</si>
  <si>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</si>
  <si>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</si>
  <si>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</si>
  <si>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</si>
  <si>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</si>
  <si>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</si>
  <si>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</si>
  <si>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</si>
  <si>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</si>
  <si>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</si>
  <si>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</si>
  <si>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</si>
  <si>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</si>
  <si>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</si>
  <si>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</si>
  <si>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</si>
  <si>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</si>
  <si>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</si>
  <si>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</si>
  <si>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</si>
  <si>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</si>
  <si>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</si>
  <si>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</si>
  <si>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</si>
  <si>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</si>
  <si>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</si>
  <si>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</si>
  <si>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</si>
  <si>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</si>
  <si>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</si>
  <si>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</si>
  <si>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</si>
  <si>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</si>
  <si>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</si>
  <si>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</si>
  <si>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</si>
  <si>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</si>
  <si>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</si>
  <si>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</si>
  <si>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</si>
  <si>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</si>
  <si>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</si>
  <si>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</si>
  <si>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</si>
  <si>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</si>
  <si>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</si>
  <si>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</si>
  <si>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</si>
  <si>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</si>
  <si>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</si>
  <si>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</si>
  <si>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</si>
  <si>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</si>
  <si>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</si>
  <si>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</si>
  <si>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</si>
  <si>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</si>
  <si>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</si>
  <si>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</si>
  <si>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</si>
  <si>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</si>
  <si>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</si>
  <si>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</si>
  <si>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</si>
  <si>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</si>
  <si>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</si>
  <si>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</si>
  <si>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</si>
  <si>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</si>
  <si>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</si>
  <si>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</si>
  <si>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</si>
  <si>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</si>
  <si>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</si>
  <si>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</si>
  <si>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</si>
  <si>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</si>
  <si>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</si>
  <si>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</si>
  <si>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</si>
  <si>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</si>
  <si>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</si>
  <si>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</si>
  <si>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</si>
  <si>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</si>
  <si>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</si>
  <si>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</si>
  <si>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</si>
  <si>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</si>
  <si>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</si>
  <si>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</si>
  <si>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</si>
  <si>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</si>
  <si>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</si>
  <si>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</si>
  <si>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</si>
  <si>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</si>
  <si>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</si>
  <si>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</si>
  <si>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</si>
  <si>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</si>
  <si>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</si>
  <si>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</si>
  <si>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</si>
  <si>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</si>
  <si>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</si>
  <si>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</si>
  <si>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</si>
  <si>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</si>
  <si>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</si>
  <si>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</si>
  <si>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</si>
  <si>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</si>
  <si>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</si>
  <si>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</si>
  <si>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</si>
  <si>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</si>
  <si>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</si>
  <si>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</si>
  <si>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</si>
  <si>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</si>
  <si>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</si>
  <si>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</si>
  <si>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</si>
  <si>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</si>
  <si>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</si>
  <si>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</si>
  <si>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</si>
  <si>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</si>
  <si>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</si>
  <si>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</si>
  <si>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</si>
  <si>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</si>
  <si>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</si>
  <si>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</si>
  <si>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</si>
  <si>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</si>
  <si>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</si>
  <si>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</si>
  <si>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</si>
  <si>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</si>
  <si>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</si>
  <si>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</si>
  <si>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</si>
  <si>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</si>
  <si>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</si>
  <si>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</si>
  <si>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</si>
  <si>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</si>
  <si>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</si>
  <si>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</si>
  <si>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</si>
  <si>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</si>
  <si>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</si>
  <si>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</si>
  <si>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</si>
  <si>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</si>
  <si>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</si>
  <si>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</si>
  <si>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</si>
  <si>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</si>
  <si>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</si>
  <si>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</si>
  <si>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</si>
  <si>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</si>
  <si>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</si>
  <si>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</si>
  <si>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</si>
  <si>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</si>
  <si>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</si>
  <si>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</si>
  <si>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</si>
  <si>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</si>
  <si>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</si>
  <si>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</si>
  <si>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</si>
  <si>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</si>
  <si>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</si>
  <si>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</si>
  <si>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</si>
  <si>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</si>
  <si>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</si>
  <si>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</si>
  <si>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</si>
  <si>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</si>
  <si>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</si>
  <si>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</si>
  <si>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</si>
  <si>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</si>
  <si>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</si>
  <si>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</si>
  <si>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</si>
  <si>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</si>
  <si>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</si>
  <si>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</si>
  <si>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</si>
  <si>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</si>
  <si>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</si>
  <si>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</si>
  <si>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</si>
  <si>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</si>
  <si>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</si>
  <si>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</si>
  <si>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</si>
  <si>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</si>
  <si>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</si>
  <si>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</si>
  <si>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</si>
  <si>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</si>
  <si>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</si>
  <si>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</si>
  <si>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</si>
  <si>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</si>
  <si>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</si>
  <si>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</si>
  <si>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</si>
  <si>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</si>
  <si>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</si>
  <si>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</si>
  <si>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</si>
  <si>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</si>
  <si>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</si>
  <si>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</si>
  <si>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</si>
  <si>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</si>
  <si>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</si>
  <si>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</si>
  <si>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</si>
  <si>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</si>
  <si>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</si>
  <si>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</si>
  <si>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</si>
  <si>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</si>
  <si>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</si>
  <si>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</si>
  <si>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</si>
  <si>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</si>
  <si>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</si>
  <si>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</si>
  <si>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</si>
  <si>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</si>
  <si>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</si>
  <si>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</si>
  <si>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</si>
  <si>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</si>
  <si>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</si>
  <si>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</si>
  <si>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</si>
  <si>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</si>
  <si>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</si>
  <si>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</si>
  <si>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</si>
  <si>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</si>
  <si>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</si>
  <si>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</si>
  <si>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</si>
  <si>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</si>
  <si>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</si>
  <si>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</si>
  <si>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</si>
  <si>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</si>
  <si>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</si>
  <si>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</si>
  <si>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</si>
  <si>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</si>
  <si>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</si>
  <si>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</si>
  <si>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</si>
  <si>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</si>
  <si>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</si>
  <si>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</si>
  <si>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</si>
  <si>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</si>
  <si>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</si>
  <si>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</si>
  <si>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</si>
  <si>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</si>
  <si>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</si>
  <si>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</si>
  <si>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</si>
  <si>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</si>
  <si>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</si>
  <si>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</si>
  <si>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</si>
  <si>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</si>
  <si>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</si>
  <si>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</si>
  <si>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</si>
  <si>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</si>
  <si>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</si>
  <si>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</si>
  <si>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</si>
  <si>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</si>
  <si>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</si>
  <si>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</si>
  <si>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</si>
  <si>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</si>
  <si>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</si>
  <si>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</si>
  <si>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</si>
  <si>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</si>
  <si>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</si>
  <si>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</si>
  <si>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</si>
  <si>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</si>
  <si>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</si>
  <si>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</si>
  <si>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</si>
  <si>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</si>
  <si>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</si>
  <si>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</si>
  <si>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</si>
  <si>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</si>
  <si>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</si>
  <si>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</si>
  <si>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</si>
  <si>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</si>
  <si>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</si>
  <si>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</si>
  <si>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</si>
  <si>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</si>
  <si>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</si>
  <si>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</si>
  <si>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</si>
  <si>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</si>
  <si>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</si>
  <si>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</si>
  <si>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</si>
  <si>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</si>
  <si>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</si>
  <si>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</si>
  <si>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</si>
  <si>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</si>
  <si>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</si>
  <si>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</si>
  <si>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</si>
  <si>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</si>
  <si>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</si>
  <si>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</si>
  <si>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</si>
  <si>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</si>
  <si>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</si>
  <si>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</si>
  <si>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</si>
  <si>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</si>
  <si>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</si>
  <si>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</si>
  <si>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</si>
  <si>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</si>
  <si>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</si>
  <si>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</si>
  <si>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</si>
  <si>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</si>
  <si>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</si>
  <si>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</si>
  <si>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</si>
  <si>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</si>
  <si>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</si>
  <si>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</si>
  <si>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</si>
  <si>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</si>
  <si>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</si>
  <si>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</si>
  <si>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</si>
  <si>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</si>
  <si>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</si>
  <si>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</si>
  <si>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</si>
  <si>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</si>
  <si>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</si>
  <si>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</si>
  <si>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</si>
  <si>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</si>
  <si>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</si>
  <si>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</si>
  <si>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</si>
  <si>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</si>
  <si>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</si>
  <si>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</si>
  <si>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</si>
  <si>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</si>
  <si>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</si>
  <si>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</si>
  <si>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</si>
  <si>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</si>
  <si>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</si>
  <si>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</si>
  <si>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</si>
  <si>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</si>
  <si>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</si>
  <si>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</si>
  <si>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</si>
  <si>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</si>
  <si>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</si>
  <si>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</si>
  <si>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</si>
  <si>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</si>
  <si>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</si>
  <si>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</si>
  <si>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</si>
  <si>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</si>
  <si>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</si>
  <si>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</si>
  <si>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</si>
  <si>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</si>
  <si>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</si>
  <si>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</si>
  <si>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</si>
  <si>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</si>
  <si>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</si>
  <si>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</si>
  <si>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</si>
  <si>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</si>
  <si>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</si>
  <si>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</si>
  <si>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</si>
  <si>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</si>
  <si>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</si>
  <si>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</si>
  <si>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</si>
  <si>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</si>
  <si>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</si>
  <si>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</si>
  <si>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</si>
  <si>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</si>
  <si>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</si>
  <si>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</si>
  <si>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</si>
  <si>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</si>
  <si>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</si>
  <si>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</si>
  <si>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</si>
  <si>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</si>
  <si>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</si>
  <si>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</si>
  <si>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</si>
  <si>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</si>
  <si>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</si>
  <si>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</si>
  <si>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</si>
  <si>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</si>
  <si>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</si>
  <si>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</si>
  <si>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</si>
  <si>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</si>
  <si>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</si>
  <si>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</si>
  <si>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</si>
  <si>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</si>
  <si>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</si>
  <si>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</si>
  <si>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</si>
  <si>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</si>
  <si>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</si>
  <si>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</si>
  <si>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</si>
  <si>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</si>
  <si>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</si>
  <si>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</si>
  <si>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</si>
  <si>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</si>
  <si>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</si>
  <si>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</si>
  <si>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</si>
  <si>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</si>
  <si>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</si>
  <si>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</si>
  <si>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</si>
  <si>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</si>
  <si>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</si>
  <si>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</si>
  <si>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</si>
  <si>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</si>
  <si>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</si>
  <si>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</si>
  <si>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</si>
  <si>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</si>
  <si>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</si>
  <si>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</si>
  <si>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</si>
  <si>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</si>
  <si>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</si>
  <si>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</si>
  <si>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</si>
  <si>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</si>
  <si>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</si>
  <si>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</si>
  <si>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</si>
  <si>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</si>
  <si>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</si>
  <si>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</si>
  <si>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</si>
  <si>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</si>
  <si>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</si>
  <si>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</si>
  <si>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</si>
  <si>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</si>
  <si>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</si>
  <si>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</si>
  <si>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</si>
  <si>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</si>
  <si>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</si>
  <si>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</si>
  <si>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</si>
  <si>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</si>
  <si>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</si>
  <si>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</si>
  <si>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</si>
  <si>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</si>
  <si>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</si>
  <si>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</si>
  <si>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</si>
  <si>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</si>
  <si>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</si>
  <si>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</si>
  <si>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</si>
  <si>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</si>
  <si>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</si>
  <si>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</si>
  <si>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</si>
  <si>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</si>
  <si>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</si>
  <si>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</si>
  <si>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</si>
  <si>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</si>
  <si>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</si>
  <si>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</si>
  <si>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</si>
  <si>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</si>
  <si>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</si>
  <si>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</si>
  <si>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</si>
  <si>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</si>
  <si>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</si>
  <si>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</si>
  <si>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</si>
  <si>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</si>
  <si>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</si>
  <si>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</si>
  <si>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</si>
  <si>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</si>
  <si>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</si>
  <si>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</si>
  <si>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</si>
  <si>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</si>
  <si>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</si>
  <si>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</si>
  <si>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</si>
  <si>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</si>
  <si>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</si>
  <si>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</si>
  <si>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</si>
  <si>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</si>
  <si>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</si>
  <si>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</si>
  <si>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</si>
  <si>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</si>
  <si>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</si>
  <si>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</si>
  <si>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</si>
  <si>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</si>
  <si>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</si>
  <si>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</si>
  <si>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</si>
  <si>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</si>
  <si>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</si>
  <si>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</si>
  <si>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</si>
  <si>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</si>
  <si>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</si>
  <si>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</si>
  <si>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</si>
  <si>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</si>
  <si>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</si>
  <si>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</si>
  <si>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</si>
  <si>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</si>
  <si>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</si>
  <si>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</si>
  <si>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</si>
  <si>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</si>
  <si>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</si>
  <si>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</si>
  <si>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</si>
  <si>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</si>
  <si>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</si>
  <si>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</si>
  <si>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</si>
  <si>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</si>
  <si>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</si>
  <si>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</si>
  <si>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</si>
  <si>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</si>
  <si>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</si>
  <si>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</si>
  <si>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</si>
  <si>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</si>
  <si>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</si>
  <si>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</si>
  <si>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</si>
  <si>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</si>
  <si>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</si>
  <si>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</si>
  <si>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</si>
  <si>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</si>
  <si>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</si>
  <si>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</si>
  <si>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</si>
  <si>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</si>
  <si>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</si>
  <si>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</si>
  <si>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</si>
  <si>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</si>
  <si>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</si>
  <si>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</si>
  <si>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</si>
  <si>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</si>
  <si>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</si>
  <si>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</si>
  <si>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</si>
  <si>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</si>
  <si>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</si>
  <si>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</si>
  <si>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</si>
  <si>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</si>
  <si>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</si>
  <si>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</si>
  <si>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</si>
  <si>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</si>
  <si>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</si>
  <si>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</si>
  <si>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</si>
  <si>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</si>
  <si>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</si>
  <si>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</si>
  <si>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</si>
  <si>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</si>
  <si>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</si>
  <si>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</si>
  <si>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</si>
  <si>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</si>
  <si>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</si>
  <si>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</si>
  <si>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</si>
  <si>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</si>
  <si>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</si>
  <si>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</si>
  <si>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</si>
  <si>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</si>
  <si>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</si>
  <si>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</si>
  <si>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</si>
  <si>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</si>
  <si>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</si>
  <si>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</si>
  <si>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</si>
  <si>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</si>
  <si>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</si>
  <si>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</si>
  <si>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</si>
  <si>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</si>
  <si>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</si>
  <si>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</si>
  <si>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</si>
  <si>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</si>
  <si>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</si>
  <si>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</si>
  <si>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</si>
  <si>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</si>
  <si>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</si>
  <si>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</si>
  <si>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</si>
  <si>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</si>
  <si>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</si>
  <si>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</si>
  <si>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</si>
  <si>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</si>
  <si>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</si>
  <si>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</si>
  <si>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</si>
  <si>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</si>
  <si>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</si>
  <si>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</si>
  <si>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</si>
  <si>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</si>
  <si>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</si>
  <si>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</si>
  <si>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</si>
  <si>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</si>
  <si>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</si>
  <si>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</si>
  <si>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</si>
  <si>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</si>
  <si>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</si>
  <si>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</si>
  <si>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</si>
  <si>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</si>
  <si>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</si>
  <si>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</si>
  <si>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</si>
  <si>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</si>
  <si>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</si>
  <si>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</si>
  <si>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</si>
  <si>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</si>
  <si>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</si>
  <si>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</si>
  <si>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</si>
  <si>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</si>
  <si>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</si>
  <si>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</si>
  <si>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</si>
  <si>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</si>
  <si>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</si>
  <si>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</si>
  <si>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</si>
  <si>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</si>
  <si>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</si>
  <si>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</si>
  <si>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</si>
  <si>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</si>
  <si>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</si>
  <si>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</si>
  <si>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</si>
  <si>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</si>
  <si>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</si>
  <si>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</si>
  <si>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</si>
  <si>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</si>
  <si>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</si>
  <si>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</si>
  <si>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</si>
  <si>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</si>
  <si>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</si>
  <si>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</si>
  <si>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</si>
  <si>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</si>
  <si>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</si>
  <si>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</si>
  <si>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</si>
  <si>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</si>
  <si>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</si>
  <si>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</si>
  <si>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</si>
  <si>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</si>
  <si>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</si>
  <si>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</si>
  <si>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</si>
  <si>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</si>
  <si>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</si>
  <si>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</si>
  <si>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</si>
  <si>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</si>
  <si>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</si>
  <si>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</si>
  <si>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</si>
  <si>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</si>
  <si>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</si>
  <si>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</si>
  <si>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</si>
  <si>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</si>
  <si>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</si>
  <si>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</si>
  <si>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</si>
  <si>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</si>
  <si>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</si>
  <si>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</si>
  <si>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</si>
  <si>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</si>
  <si>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</si>
  <si>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</si>
  <si>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</si>
  <si>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</si>
  <si>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</si>
  <si>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</si>
  <si>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</si>
  <si>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</si>
  <si>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</si>
  <si>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</si>
  <si>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</si>
  <si>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</si>
  <si>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</si>
  <si>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</si>
  <si>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</si>
  <si>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</si>
  <si>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</si>
  <si>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</si>
  <si>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</si>
  <si>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</si>
  <si>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</si>
  <si>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</si>
  <si>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</si>
  <si>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</si>
  <si>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</si>
  <si>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</si>
  <si>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</si>
  <si>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</si>
  <si>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</si>
  <si>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</si>
  <si>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</si>
  <si>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</si>
  <si>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</si>
  <si>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</si>
  <si>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</si>
  <si>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</si>
  <si>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</si>
  <si>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</si>
  <si>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</si>
  <si>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</si>
  <si>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</si>
  <si>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</si>
  <si>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</si>
  <si>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</si>
  <si>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</si>
  <si>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</si>
  <si>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</si>
  <si>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</si>
  <si>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</si>
  <si>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</si>
  <si>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</si>
  <si>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</si>
  <si>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</si>
  <si>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</si>
  <si>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</si>
  <si>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</si>
  <si>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</si>
  <si>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</si>
  <si>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</si>
  <si>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</si>
  <si>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</si>
  <si>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</si>
  <si>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</si>
  <si>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</si>
  <si>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</si>
  <si>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</si>
  <si>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</si>
  <si>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</si>
  <si>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</si>
  <si>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</si>
  <si>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</si>
  <si>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</si>
  <si>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</si>
  <si>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</si>
  <si>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</si>
  <si>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</si>
  <si>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</si>
  <si>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</si>
  <si>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</si>
  <si>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</si>
  <si>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</si>
  <si>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</si>
  <si>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</si>
  <si>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</si>
  <si>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</si>
  <si>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</si>
  <si>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</si>
  <si>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</si>
  <si>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</si>
  <si>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</si>
  <si>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</si>
  <si>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</si>
  <si>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</si>
  <si>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</si>
  <si>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</si>
  <si>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</si>
  <si>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</si>
  <si>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</si>
  <si>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</si>
  <si>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</si>
  <si>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</si>
  <si>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</si>
  <si>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</si>
  <si>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</si>
  <si>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</si>
  <si>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</si>
  <si>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</si>
  <si>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</si>
  <si>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</si>
  <si>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</si>
  <si>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</si>
  <si>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</si>
  <si>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</si>
  <si>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</si>
  <si>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</si>
  <si>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</si>
  <si>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</si>
  <si>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</si>
  <si>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</si>
  <si>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</si>
  <si>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</si>
  <si>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</si>
  <si>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</si>
  <si>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</si>
  <si>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</si>
  <si>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</si>
  <si>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</si>
  <si>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</si>
  <si>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</si>
  <si>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</si>
  <si>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</si>
  <si>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</si>
  <si>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</si>
  <si>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</si>
  <si>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</si>
  <si>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</si>
  <si>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</si>
  <si>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</si>
  <si>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</si>
  <si>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</si>
  <si>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</si>
  <si>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</si>
  <si>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</si>
  <si>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</si>
  <si>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</si>
  <si>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</si>
  <si>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</si>
  <si>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</si>
  <si>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</si>
  <si>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</si>
  <si>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</si>
  <si>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</si>
  <si>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</si>
  <si>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</si>
  <si>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</si>
  <si>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</si>
  <si>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</si>
  <si>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</si>
  <si>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</si>
  <si>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</si>
  <si>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</si>
  <si>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</si>
  <si>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</si>
  <si>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</si>
  <si>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</si>
  <si>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</si>
  <si>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</si>
  <si>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</si>
  <si>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</si>
  <si>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</si>
  <si>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</si>
  <si>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</si>
  <si>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</si>
  <si>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</si>
  <si>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</si>
  <si>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</si>
  <si>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</si>
  <si>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</si>
  <si>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</si>
  <si>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</si>
  <si>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</si>
  <si>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</si>
  <si>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</si>
  <si>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</si>
  <si>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</si>
  <si>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</si>
  <si>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</si>
  <si>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</si>
  <si>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</si>
  <si>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</si>
  <si>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</si>
  <si>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</si>
  <si>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</si>
  <si>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</si>
  <si>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</si>
  <si>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</si>
  <si>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</si>
  <si>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</si>
  <si>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</si>
  <si>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</si>
  <si>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</si>
  <si>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</si>
  <si>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</si>
  <si>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</si>
  <si>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</si>
  <si>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</si>
  <si>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</si>
  <si>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</si>
  <si>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</si>
  <si>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</si>
  <si>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</si>
  <si>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</si>
  <si>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</si>
  <si>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</si>
  <si>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</si>
  <si>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</si>
  <si>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</si>
  <si>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</si>
  <si>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</si>
  <si>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</si>
  <si>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</si>
  <si>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</si>
  <si>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</si>
  <si>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</si>
  <si>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</si>
  <si>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</si>
  <si>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</si>
  <si>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</si>
  <si>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</si>
  <si>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</si>
  <si>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</si>
  <si>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</si>
  <si>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</si>
  <si>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</si>
  <si>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</si>
  <si>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</si>
  <si>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</si>
  <si>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</si>
  <si>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</si>
  <si>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</si>
  <si>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</si>
  <si>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</si>
  <si>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</si>
  <si>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</si>
  <si>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</si>
  <si>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</si>
  <si>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</si>
  <si>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</si>
  <si>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</si>
  <si>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</si>
  <si>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</si>
  <si>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</si>
  <si>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</si>
  <si>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</si>
  <si>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</si>
  <si>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</si>
  <si>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</si>
  <si>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</si>
  <si>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</si>
  <si>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</si>
  <si>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</si>
  <si>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</si>
  <si>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</si>
  <si>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</si>
  <si>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</si>
  <si>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</si>
  <si>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</si>
  <si>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</si>
  <si>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</si>
  <si>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</si>
  <si>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</si>
  <si>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</si>
  <si>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</si>
  <si>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</si>
  <si>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</si>
  <si>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</si>
  <si>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</si>
  <si>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</si>
  <si>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</si>
  <si>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</si>
  <si>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</si>
  <si>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</si>
  <si>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</si>
  <si>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</si>
  <si>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</si>
  <si>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</si>
  <si>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</si>
  <si>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</si>
  <si>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</si>
  <si>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</si>
  <si>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</si>
  <si>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</si>
  <si>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</si>
  <si>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</si>
  <si>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</si>
  <si>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</si>
  <si>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</si>
  <si>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</si>
  <si>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</si>
  <si>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</si>
  <si>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</si>
  <si>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</si>
  <si>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</si>
  <si>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</si>
  <si>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</si>
  <si>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</si>
  <si>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</si>
  <si>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</si>
  <si>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</si>
  <si>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</si>
  <si>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</si>
  <si>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</si>
  <si>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</si>
  <si>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</si>
  <si>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</si>
  <si>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</si>
  <si>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</si>
  <si>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</si>
  <si>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</si>
  <si>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</si>
  <si>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</si>
  <si>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</si>
  <si>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</si>
  <si>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</si>
  <si>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</si>
  <si>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</si>
  <si>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</si>
  <si>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</si>
  <si>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</si>
  <si>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</si>
  <si>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</si>
  <si>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</si>
  <si>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</si>
  <si>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</si>
  <si>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</si>
  <si>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</si>
  <si>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</si>
  <si>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</si>
  <si>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</si>
  <si>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</si>
  <si>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</si>
  <si>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</si>
  <si>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</si>
  <si>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</si>
  <si>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</si>
  <si>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</si>
  <si>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</si>
  <si>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</si>
  <si>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</si>
  <si>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</si>
  <si>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</si>
  <si>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</si>
  <si>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</si>
  <si>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</si>
  <si>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</si>
  <si>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</si>
  <si>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</si>
  <si>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</si>
  <si>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</si>
  <si>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</si>
  <si>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</si>
  <si>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</si>
  <si>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</si>
  <si>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</si>
  <si>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</si>
  <si>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</si>
  <si>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</si>
  <si>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</si>
  <si>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</si>
  <si>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</si>
  <si>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</si>
  <si>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</si>
  <si>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</si>
  <si>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</si>
  <si>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</si>
  <si>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</si>
  <si>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</si>
  <si>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</si>
  <si>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</si>
  <si>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</si>
  <si>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</si>
  <si>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</si>
  <si>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</si>
  <si>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</si>
  <si>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</si>
  <si>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</si>
  <si>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</si>
  <si>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</si>
  <si>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</si>
  <si>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</si>
  <si>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</si>
  <si>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</si>
  <si>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</si>
  <si>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</si>
  <si>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</si>
  <si>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</si>
  <si>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</si>
  <si>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</si>
  <si>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</si>
  <si>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</si>
  <si>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</si>
  <si>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</si>
  <si>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</si>
  <si>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</si>
  <si>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</si>
  <si>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</si>
  <si>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</si>
  <si>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</si>
  <si>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</si>
  <si>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</si>
  <si>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</si>
  <si>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</si>
  <si>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</si>
  <si>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</si>
  <si>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</si>
  <si>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</si>
  <si>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</si>
  <si>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</si>
  <si>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</si>
  <si>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</si>
  <si>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</si>
  <si>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</si>
  <si>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</si>
  <si>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</si>
  <si>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</si>
  <si>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</si>
  <si>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</si>
  <si>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</si>
  <si>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</si>
  <si>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</si>
  <si>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</si>
  <si>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</si>
  <si>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</si>
  <si>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</si>
  <si>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</si>
  <si>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</si>
  <si>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</si>
  <si>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</si>
  <si>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</si>
  <si>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</si>
  <si>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</si>
  <si>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</si>
  <si>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</si>
  <si>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</si>
  <si>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</si>
  <si>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</si>
  <si>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</si>
  <si>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</si>
  <si>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</si>
  <si>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</si>
  <si>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</si>
  <si>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</si>
  <si>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</si>
  <si>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</si>
  <si>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</si>
  <si>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</si>
  <si>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</si>
  <si>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</si>
  <si>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</si>
  <si>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</si>
  <si>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</si>
  <si>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</si>
  <si>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</si>
  <si>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</si>
  <si>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</si>
  <si>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</si>
  <si>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</si>
  <si>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</si>
  <si>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</si>
  <si>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</si>
  <si>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</si>
  <si>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</si>
  <si>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</si>
  <si>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</si>
  <si>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</si>
  <si>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</si>
  <si>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</si>
  <si>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</si>
  <si>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</si>
  <si>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</si>
  <si>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</si>
  <si>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</si>
  <si>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</si>
  <si>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</si>
  <si>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</si>
  <si>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</si>
  <si>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</si>
  <si>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</si>
  <si>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</si>
  <si>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</si>
  <si>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</si>
  <si>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</si>
  <si>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</si>
  <si>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</si>
  <si>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</si>
  <si>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</si>
  <si>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</si>
  <si>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</si>
  <si>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</si>
  <si>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</si>
  <si>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</si>
  <si>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</si>
  <si>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</si>
  <si>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</si>
  <si>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</si>
  <si>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</si>
  <si>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</si>
  <si>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</si>
  <si>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</si>
  <si>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</si>
  <si>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</si>
  <si>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</si>
  <si>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</si>
  <si>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</si>
  <si>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</si>
  <si>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</si>
  <si>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</si>
  <si>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</si>
  <si>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</si>
  <si>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</si>
  <si>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</si>
  <si>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</si>
  <si>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</si>
  <si>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</si>
  <si>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</si>
  <si>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</si>
  <si>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</si>
  <si>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</si>
  <si>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</si>
  <si>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</si>
  <si>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</si>
  <si>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</si>
  <si>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</si>
  <si>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</si>
  <si>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</si>
  <si>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</si>
  <si>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</si>
  <si>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</si>
  <si>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</si>
  <si>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</si>
  <si>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</si>
  <si>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</si>
  <si>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</si>
  <si>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</si>
  <si>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</si>
  <si>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</si>
  <si>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</si>
  <si>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</si>
  <si>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</si>
  <si>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</si>
  <si>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</si>
  <si>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</si>
  <si>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</si>
  <si>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</si>
  <si>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</si>
  <si>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</si>
  <si>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</si>
  <si>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</si>
  <si>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</si>
  <si>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</si>
  <si>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</si>
  <si>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</si>
  <si>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</si>
  <si>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</si>
  <si>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</si>
  <si>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</si>
  <si>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</si>
  <si>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</si>
  <si>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</si>
  <si>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</si>
  <si>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</si>
  <si>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</si>
  <si>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</si>
  <si>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</si>
  <si>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</si>
  <si>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</si>
  <si>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</si>
  <si>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</si>
  <si>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</si>
  <si>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</si>
  <si>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</si>
  <si>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</si>
  <si>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</si>
  <si>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</si>
  <si>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</si>
  <si>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</si>
  <si>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</si>
  <si>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</si>
  <si>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</si>
  <si>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</si>
  <si>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</si>
  <si>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</si>
  <si>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</si>
  <si>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</si>
  <si>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</si>
  <si>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</si>
  <si>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</si>
  <si>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</si>
  <si>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</si>
  <si>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</si>
  <si>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</si>
  <si>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</si>
  <si>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</si>
  <si>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</si>
  <si>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</si>
  <si>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</si>
  <si>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</si>
  <si>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</si>
  <si>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</si>
  <si>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</si>
  <si>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</si>
  <si>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</si>
  <si>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</si>
  <si>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</si>
  <si>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</si>
  <si>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</si>
  <si>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</si>
  <si>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</si>
  <si>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</si>
  <si>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</si>
  <si>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</si>
  <si>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</si>
  <si>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</si>
  <si>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</si>
  <si>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</si>
  <si>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</si>
  <si>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</si>
  <si>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</si>
  <si>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</si>
  <si>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</si>
  <si>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</si>
  <si>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</si>
  <si>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</si>
  <si>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</si>
  <si>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</si>
  <si>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</si>
  <si>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</si>
  <si>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</si>
  <si>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</si>
  <si>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</si>
  <si>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</si>
  <si>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</si>
  <si>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</si>
  <si>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</si>
  <si>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</si>
  <si>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</si>
  <si>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</si>
  <si>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</si>
  <si>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</si>
  <si>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</si>
  <si>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</si>
  <si>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</si>
  <si>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</si>
  <si>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</si>
  <si>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</si>
  <si>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</si>
  <si>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</si>
  <si>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</si>
  <si>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</si>
  <si>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</si>
  <si>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</si>
  <si>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</si>
  <si>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</si>
  <si>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</si>
  <si>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</si>
  <si>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</si>
  <si>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</si>
  <si>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</si>
  <si>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</si>
  <si>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</si>
  <si>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</si>
  <si>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</si>
  <si>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</si>
  <si>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</si>
  <si>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</si>
  <si>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</si>
  <si>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</si>
  <si>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</si>
  <si>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</si>
  <si>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</si>
  <si>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</si>
  <si>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</si>
  <si>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</si>
  <si>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</si>
  <si>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</si>
  <si>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</si>
  <si>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</si>
  <si>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</si>
  <si>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</si>
  <si>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</si>
  <si>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</si>
  <si>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</si>
  <si>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</si>
  <si>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</si>
  <si>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</si>
  <si>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</si>
  <si>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</si>
  <si>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</si>
  <si>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</si>
  <si>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</si>
  <si>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</si>
  <si>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</si>
  <si>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</si>
  <si>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</si>
  <si>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</si>
  <si>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</si>
  <si>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</si>
  <si>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</si>
  <si>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</si>
  <si>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</si>
  <si>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</si>
  <si>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</si>
  <si>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</si>
  <si>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</si>
  <si>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</si>
  <si>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</si>
  <si>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</si>
  <si>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</si>
  <si>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</si>
  <si>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</si>
  <si>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</si>
  <si>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</si>
  <si>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</si>
  <si>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</si>
  <si>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</si>
  <si>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</si>
  <si>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</si>
  <si>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</si>
  <si>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</si>
  <si>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</si>
  <si>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</si>
  <si>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</si>
  <si>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</si>
  <si>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</si>
  <si>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</si>
  <si>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</si>
  <si>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</si>
  <si>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</si>
  <si>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</si>
  <si>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</si>
  <si>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</si>
  <si>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</si>
  <si>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</si>
  <si>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</si>
  <si>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</si>
  <si>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</si>
  <si>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</si>
  <si>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</si>
  <si>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</si>
  <si>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</si>
  <si>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</si>
  <si>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</si>
  <si>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</si>
  <si>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</si>
  <si>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</si>
  <si>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</si>
  <si>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</si>
  <si>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</si>
  <si>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</si>
  <si>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</si>
  <si>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</si>
  <si>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</si>
  <si>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</si>
  <si>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</si>
  <si>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</si>
  <si>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</si>
  <si>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</si>
  <si>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</si>
  <si>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</si>
  <si>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</si>
  <si>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</si>
  <si>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</si>
  <si>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</si>
  <si>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</si>
  <si>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</si>
  <si>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</si>
  <si>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</si>
  <si>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</si>
  <si>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</si>
  <si>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</si>
  <si>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</si>
  <si>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</si>
  <si>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</si>
  <si>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</si>
  <si>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</si>
  <si>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</si>
  <si>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</si>
  <si>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</si>
  <si>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</si>
  <si>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</si>
  <si>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</si>
  <si>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</si>
  <si>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</si>
  <si>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</si>
  <si>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</si>
  <si>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</si>
  <si>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</si>
  <si>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</si>
  <si>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</si>
  <si>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</si>
  <si>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</si>
  <si>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</si>
  <si>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</si>
  <si>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</si>
  <si>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</si>
  <si>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</si>
  <si>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</si>
  <si>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</si>
  <si>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</si>
  <si>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</si>
  <si>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</si>
  <si>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</si>
  <si>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</si>
  <si>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</si>
  <si>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</si>
  <si>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</si>
  <si>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</si>
  <si>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</si>
  <si>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</si>
  <si>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</si>
  <si>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</si>
  <si>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</si>
  <si>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</si>
  <si>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</si>
  <si>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</si>
  <si>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</si>
  <si>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</si>
  <si>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</si>
  <si>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</si>
  <si>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</si>
  <si>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</si>
  <si>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</si>
  <si>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</si>
  <si>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</si>
  <si>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</si>
  <si>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</si>
  <si>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</si>
  <si>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</si>
  <si>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</si>
  <si>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</si>
  <si>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</si>
  <si>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</si>
  <si>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</si>
  <si>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</si>
  <si>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</si>
  <si>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</si>
  <si>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</si>
  <si>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</si>
  <si>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</si>
  <si>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</si>
  <si>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</si>
  <si>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</si>
  <si>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</si>
  <si>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</si>
  <si>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</si>
  <si>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</si>
  <si>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</si>
  <si>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</si>
  <si>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</si>
  <si>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</si>
  <si>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</si>
  <si>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</si>
  <si>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</si>
  <si>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</si>
  <si>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</si>
  <si>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</si>
  <si>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</si>
  <si>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</si>
  <si>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</si>
  <si>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</si>
  <si>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</si>
  <si>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</si>
  <si>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</si>
  <si>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</si>
  <si>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</si>
  <si>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</si>
  <si>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</si>
  <si>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</si>
  <si>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</si>
  <si>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</si>
  <si>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</si>
  <si>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</si>
  <si>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</si>
  <si>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</si>
  <si>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</si>
  <si>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</si>
  <si>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</si>
  <si>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</si>
  <si>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</si>
  <si>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</si>
  <si>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</si>
  <si>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</si>
  <si>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</si>
  <si>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</si>
  <si>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</si>
  <si>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</si>
  <si>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</si>
  <si>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</si>
  <si>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</si>
  <si>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</si>
  <si>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</si>
  <si>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</si>
  <si>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</si>
  <si>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</si>
  <si>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</si>
  <si>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</si>
  <si>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</si>
  <si>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</si>
  <si>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</si>
  <si>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</si>
  <si>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</si>
  <si>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</si>
  <si>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</si>
  <si>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</si>
  <si>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</si>
  <si>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</si>
  <si>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</si>
  <si>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</si>
  <si>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</si>
  <si>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</si>
  <si>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</si>
  <si>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</si>
  <si>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</si>
  <si>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</si>
  <si>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</si>
  <si>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</si>
  <si>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</si>
  <si>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</si>
  <si>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</si>
  <si>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</si>
  <si>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</si>
  <si>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</si>
  <si>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</si>
  <si>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</si>
  <si>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</si>
  <si>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</si>
  <si>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</si>
  <si>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</si>
  <si>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</si>
  <si>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</si>
  <si>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</si>
  <si>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</si>
  <si>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</si>
  <si>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</si>
  <si>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</si>
  <si>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</si>
  <si>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</si>
  <si>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</si>
  <si>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</si>
  <si>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</si>
  <si>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</si>
  <si>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</si>
  <si>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</si>
  <si>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</si>
  <si>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</si>
  <si>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</si>
  <si>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</si>
  <si>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</si>
  <si>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</si>
  <si>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</si>
  <si>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</si>
  <si>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</si>
  <si>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</si>
  <si>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</si>
  <si>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</si>
  <si>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</si>
  <si>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</si>
  <si>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</si>
  <si>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</si>
  <si>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</si>
  <si>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</si>
  <si>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</si>
  <si>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</si>
  <si>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</si>
  <si>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</si>
  <si>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</si>
  <si>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</si>
  <si>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</si>
  <si>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</si>
  <si>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</si>
  <si>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</si>
  <si>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</si>
  <si>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</si>
  <si>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</si>
  <si>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</si>
  <si>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</si>
  <si>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</si>
  <si>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</si>
  <si>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</si>
  <si>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</si>
  <si>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</si>
  <si>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</si>
  <si>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</si>
  <si>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</si>
  <si>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</si>
  <si>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</si>
  <si>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</si>
  <si>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</si>
  <si>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</si>
  <si>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</si>
  <si>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</si>
  <si>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</si>
  <si>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</si>
  <si>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</si>
  <si>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</si>
  <si>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</si>
  <si>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</si>
  <si>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</si>
  <si>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</si>
  <si>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</si>
  <si>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</si>
  <si>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</si>
  <si>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</si>
  <si>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</si>
  <si>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</si>
  <si>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</si>
  <si>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</si>
  <si>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</si>
  <si>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</si>
  <si>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</si>
  <si>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</si>
  <si>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</si>
  <si>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</si>
  <si>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</si>
  <si>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</si>
  <si>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</si>
  <si>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</si>
  <si>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</si>
  <si>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</si>
  <si>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</si>
  <si>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</si>
  <si>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</si>
  <si>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</si>
  <si>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</si>
  <si>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</si>
  <si>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</si>
  <si>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</si>
  <si>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</si>
  <si>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</si>
  <si>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</si>
  <si>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</si>
  <si>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</si>
  <si>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</si>
  <si>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</si>
  <si>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</si>
  <si>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</si>
  <si>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</si>
  <si>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</si>
  <si>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</si>
  <si>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</si>
  <si>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</si>
  <si>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</si>
  <si>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</si>
  <si>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</si>
  <si>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</si>
  <si>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</si>
  <si>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</si>
  <si>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</si>
  <si>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</si>
  <si>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</si>
  <si>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</si>
  <si>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</si>
  <si>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</si>
  <si>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</si>
  <si>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</si>
  <si>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</si>
  <si>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</si>
  <si>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</si>
  <si>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</si>
  <si>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</si>
  <si>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</si>
  <si>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</si>
  <si>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</si>
  <si>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</si>
  <si>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</si>
  <si>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</si>
  <si>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</si>
  <si>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</si>
  <si>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</si>
  <si>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</si>
  <si>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</si>
  <si>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</si>
  <si>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</si>
  <si>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</si>
  <si>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</si>
  <si>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</si>
  <si>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</si>
  <si>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</si>
  <si>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</si>
  <si>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</si>
  <si>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</si>
  <si>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</si>
  <si>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</si>
  <si>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</si>
  <si>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</si>
  <si>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</si>
  <si>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</si>
  <si>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</si>
  <si>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</si>
  <si>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</si>
  <si>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</si>
  <si>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</si>
  <si>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</si>
  <si>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</si>
  <si>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</si>
  <si>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</si>
  <si>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</si>
  <si>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</si>
  <si>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</si>
  <si>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</si>
  <si>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</si>
  <si>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</si>
  <si>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</si>
  <si>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</si>
  <si>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</si>
  <si>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</si>
  <si>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</si>
  <si>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</si>
  <si>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</si>
  <si>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</si>
  <si>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</si>
  <si>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</si>
  <si>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</si>
  <si>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</si>
  <si>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</si>
  <si>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</si>
  <si>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</si>
  <si>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</si>
  <si>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</si>
  <si>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</si>
  <si>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</si>
  <si>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</si>
  <si>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</si>
  <si>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</si>
  <si>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</si>
  <si>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</si>
  <si>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</si>
  <si>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</si>
  <si>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</si>
  <si>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</si>
  <si>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</si>
  <si>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</si>
  <si>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</si>
  <si>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</si>
  <si>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</si>
  <si>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</si>
  <si>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</si>
  <si>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</si>
  <si>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</si>
  <si>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</si>
  <si>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</si>
  <si>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</si>
  <si>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</si>
  <si>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</si>
  <si>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</si>
  <si>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</si>
  <si>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</si>
  <si>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</si>
  <si>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</si>
  <si>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</si>
  <si>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</si>
  <si>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</si>
  <si>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</si>
  <si>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</si>
  <si>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</si>
  <si>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</si>
  <si>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</si>
  <si>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</si>
  <si>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</si>
  <si>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</si>
  <si>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</si>
  <si>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</si>
  <si>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</si>
  <si>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</si>
  <si>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</si>
  <si>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</si>
  <si>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</si>
  <si>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</si>
  <si>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</si>
  <si>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</si>
  <si>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</si>
  <si>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</si>
  <si>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</si>
  <si>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</si>
  <si>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</si>
  <si>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</si>
  <si>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</si>
  <si>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</si>
  <si>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</si>
  <si>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</si>
  <si>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</si>
  <si>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</si>
  <si>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</si>
  <si>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</si>
  <si>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</si>
  <si>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</si>
  <si>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</si>
  <si>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</si>
  <si>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</si>
  <si>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</si>
  <si>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</si>
  <si>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</si>
  <si>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</si>
  <si>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</si>
  <si>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</si>
  <si>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</si>
  <si>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</si>
  <si>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</si>
  <si>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</si>
  <si>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</si>
  <si>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</si>
  <si>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</si>
  <si>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</si>
  <si>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</si>
  <si>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</si>
  <si>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</si>
  <si>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</si>
  <si>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</si>
  <si>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</si>
  <si>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</si>
  <si>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</si>
  <si>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</si>
  <si>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</si>
  <si>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</si>
  <si>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</si>
  <si>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</si>
  <si>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</si>
  <si>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</si>
  <si>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</si>
  <si>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</si>
  <si>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</si>
  <si>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</si>
  <si>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</si>
  <si>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</si>
  <si>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</si>
  <si>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</si>
  <si>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</si>
  <si>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</si>
  <si>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</si>
  <si>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</si>
  <si>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</si>
  <si>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</si>
  <si>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</si>
  <si>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</si>
  <si>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</si>
  <si>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</si>
  <si>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</si>
  <si>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</si>
  <si>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</si>
  <si>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</si>
  <si>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</si>
  <si>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</si>
  <si>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</si>
  <si>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</si>
  <si>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</si>
  <si>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</si>
  <si>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</si>
  <si>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</si>
  <si>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</si>
  <si>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</si>
  <si>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</si>
  <si>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</si>
  <si>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</si>
  <si>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</si>
  <si>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</si>
  <si>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</si>
  <si>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</si>
  <si>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</si>
  <si>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</si>
  <si>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</si>
  <si>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</si>
  <si>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</si>
  <si>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</si>
  <si>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</si>
  <si>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</si>
  <si>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</si>
  <si>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</si>
  <si>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</si>
  <si>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</si>
  <si>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</si>
  <si>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</si>
  <si>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</si>
  <si>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</si>
  <si>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</si>
  <si>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</si>
  <si>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</si>
  <si>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</si>
  <si>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</si>
  <si>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</si>
  <si>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</si>
  <si>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</si>
  <si>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</si>
  <si>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</si>
  <si>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</si>
  <si>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</si>
  <si>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</si>
  <si>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</si>
  <si>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</si>
  <si>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</si>
  <si>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</si>
  <si>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</si>
  <si>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</si>
  <si>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</si>
  <si>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</si>
  <si>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</si>
  <si>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</si>
  <si>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</si>
  <si>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</si>
  <si>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</si>
  <si>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</si>
  <si>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</si>
  <si>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</si>
  <si>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</si>
  <si>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</si>
  <si>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</si>
  <si>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</si>
  <si>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</si>
  <si>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</si>
  <si>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</si>
  <si>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</si>
  <si>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</si>
  <si>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</si>
  <si>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</si>
  <si>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</si>
  <si>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</si>
  <si>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</si>
  <si>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</si>
  <si>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</si>
  <si>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</si>
  <si>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</si>
  <si>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</si>
  <si>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</si>
  <si>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</si>
  <si>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</si>
  <si>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</si>
  <si>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</si>
  <si>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</si>
  <si>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</si>
  <si>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</si>
  <si>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</si>
  <si>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</si>
  <si>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</si>
  <si>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</si>
  <si>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</si>
  <si>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</si>
  <si>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</si>
  <si>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</si>
  <si>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</si>
  <si>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</si>
  <si>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</si>
  <si>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</si>
  <si>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</si>
  <si>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</si>
  <si>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</si>
  <si>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</si>
  <si>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</si>
  <si>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</si>
  <si>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</si>
  <si>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</si>
  <si>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</si>
  <si>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</si>
  <si>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</si>
  <si>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</si>
  <si>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</si>
  <si>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</si>
  <si>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</si>
  <si>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</si>
  <si>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</si>
  <si>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</si>
  <si>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</si>
  <si>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</si>
  <si>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</si>
  <si>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</si>
  <si>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</si>
  <si>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</si>
  <si>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</si>
  <si>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</si>
  <si>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</si>
  <si>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</si>
  <si>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</si>
  <si>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</si>
  <si>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</si>
  <si>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</si>
  <si>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</si>
  <si>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</si>
  <si>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</si>
  <si>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</si>
  <si>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</si>
  <si>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</si>
  <si>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</si>
  <si>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</si>
  <si>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</si>
  <si>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</si>
  <si>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</si>
  <si>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</si>
  <si>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</si>
  <si>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</si>
  <si>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</si>
  <si>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</si>
  <si>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</si>
  <si>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</si>
  <si>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</si>
  <si>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</si>
  <si>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</si>
  <si>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</si>
  <si>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</si>
  <si>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</si>
  <si>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</si>
  <si>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</si>
  <si>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</si>
  <si>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</si>
  <si>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</si>
  <si>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</si>
  <si>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</si>
  <si>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</si>
  <si>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</si>
  <si>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</si>
  <si>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</si>
  <si>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</si>
  <si>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</si>
  <si>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</si>
  <si>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</si>
  <si>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</si>
  <si>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</si>
  <si>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</si>
  <si>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</si>
  <si>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</si>
  <si>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</si>
  <si>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</si>
  <si>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</si>
  <si>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</si>
  <si>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</si>
  <si>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</si>
  <si>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</si>
  <si>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</si>
  <si>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</si>
  <si>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</si>
  <si>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</si>
  <si>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</si>
  <si>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</si>
  <si>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</si>
  <si>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</si>
  <si>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</si>
  <si>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</si>
  <si>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</si>
  <si>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</si>
  <si>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</si>
  <si>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</si>
  <si>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</si>
  <si>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</si>
  <si>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</si>
  <si>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</si>
  <si>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</si>
  <si>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</si>
  <si>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</si>
  <si>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</si>
  <si>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</si>
  <si>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</si>
  <si>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</si>
  <si>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</si>
  <si>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</si>
  <si>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</si>
  <si>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</si>
  <si>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</si>
  <si>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</si>
  <si>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</si>
  <si>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</si>
  <si>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</si>
  <si>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</si>
  <si>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</si>
  <si>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</si>
  <si>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</si>
  <si>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</si>
  <si>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</si>
  <si>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</si>
  <si>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</si>
  <si>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</si>
  <si>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</si>
  <si>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</si>
  <si>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</si>
  <si>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</si>
  <si>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</si>
  <si>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</si>
  <si>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</si>
  <si>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</si>
  <si>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</si>
  <si>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</si>
  <si>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</si>
  <si>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</si>
  <si>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</si>
  <si>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</si>
  <si>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</si>
  <si>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</si>
  <si>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</si>
  <si>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</si>
  <si>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</si>
  <si>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</si>
  <si>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</si>
  <si>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</si>
  <si>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</si>
  <si>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</si>
  <si>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</si>
  <si>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</si>
  <si>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</si>
  <si>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</si>
  <si>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</si>
  <si>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</si>
  <si>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</si>
  <si>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</si>
  <si>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</si>
  <si>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</si>
  <si>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</si>
  <si>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</si>
  <si>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</si>
  <si>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</si>
  <si>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</si>
  <si>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</si>
  <si>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</si>
  <si>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</si>
  <si>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</si>
  <si>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</si>
  <si>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</si>
  <si>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</si>
  <si>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</si>
  <si>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</si>
  <si>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</si>
  <si>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</si>
  <si>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</si>
  <si>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</si>
  <si>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</si>
  <si>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</si>
  <si>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</si>
  <si>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</si>
  <si>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</si>
  <si>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</si>
  <si>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</si>
  <si>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</si>
  <si>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</si>
  <si>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</si>
  <si>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</si>
  <si>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</si>
  <si>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</si>
  <si>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</si>
  <si>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</si>
  <si>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</si>
  <si>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</si>
  <si>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</si>
  <si>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</si>
  <si>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</si>
  <si>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</si>
  <si>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</si>
  <si>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</si>
  <si>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</si>
  <si>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</si>
  <si>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</si>
  <si>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</si>
  <si>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</si>
  <si>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</si>
  <si>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</si>
  <si>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</si>
  <si>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</si>
  <si>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</si>
  <si>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</si>
  <si>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</si>
  <si>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</si>
  <si>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</si>
  <si>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</si>
  <si>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</si>
  <si>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</si>
  <si>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</si>
  <si>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</si>
  <si>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</si>
  <si>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</si>
  <si>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</si>
  <si>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</si>
  <si>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</si>
  <si>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</si>
  <si>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</si>
  <si>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</si>
  <si>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</si>
  <si>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</si>
  <si>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</si>
  <si>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</si>
  <si>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</si>
  <si>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</si>
  <si>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</si>
  <si>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</si>
  <si>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</si>
  <si>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</si>
  <si>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</si>
  <si>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</si>
  <si>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</si>
  <si>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</si>
  <si>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</si>
  <si>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</si>
  <si>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</si>
  <si>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</si>
  <si>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</si>
  <si>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</si>
  <si>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</si>
  <si>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</si>
  <si>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</si>
  <si>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</si>
  <si>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</si>
  <si>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</si>
  <si>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</si>
  <si>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</si>
  <si>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</si>
  <si>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</si>
  <si>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</si>
  <si>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</si>
  <si>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</si>
  <si>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</si>
  <si>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</si>
  <si>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</si>
  <si>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</si>
  <si>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</si>
  <si>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</si>
  <si>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</si>
  <si>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</si>
  <si>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</si>
  <si>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</si>
  <si>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</si>
  <si>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</si>
  <si>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</si>
  <si>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</si>
  <si>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</si>
  <si>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</si>
  <si>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</si>
  <si>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</si>
  <si>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</si>
  <si>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</si>
  <si>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</si>
  <si>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</si>
  <si>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</si>
  <si>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</si>
  <si>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</si>
  <si>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</si>
  <si>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</si>
  <si>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</si>
  <si>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</si>
  <si>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</si>
  <si>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</si>
  <si>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</si>
  <si>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</si>
  <si>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</si>
  <si>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</si>
  <si>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</si>
  <si>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</si>
  <si>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</si>
  <si>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</si>
  <si>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</si>
  <si>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</si>
  <si>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</si>
  <si>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</si>
  <si>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</si>
  <si>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</si>
  <si>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</si>
  <si>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</si>
  <si>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</si>
  <si>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</si>
  <si>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</si>
  <si>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</si>
  <si>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</si>
  <si>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</si>
  <si>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</si>
  <si>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</si>
  <si>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</si>
  <si>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</si>
  <si>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</si>
  <si>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</si>
  <si>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</si>
  <si>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</si>
  <si>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</si>
  <si>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</si>
  <si>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</si>
  <si>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</si>
  <si>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</si>
  <si>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</si>
  <si>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</si>
  <si>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</si>
  <si>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</si>
  <si>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</si>
  <si>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</si>
  <si>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</si>
  <si>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</si>
  <si>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</si>
  <si>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</si>
  <si>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</si>
  <si>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</si>
  <si>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</si>
  <si>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</si>
  <si>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</si>
  <si>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</si>
  <si>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</si>
  <si>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</si>
  <si>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</si>
  <si>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</si>
  <si>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</si>
  <si>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</si>
  <si>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</si>
  <si>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</si>
  <si>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</si>
  <si>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</si>
  <si>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</si>
  <si>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</si>
  <si>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</si>
  <si>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</si>
  <si>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</si>
  <si>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</si>
  <si>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</si>
  <si>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</si>
  <si>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</si>
  <si>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</si>
  <si>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</si>
  <si>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</si>
  <si>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</si>
  <si>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</si>
  <si>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</si>
  <si>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</si>
  <si>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</si>
  <si>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</si>
  <si>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</si>
  <si>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</si>
  <si>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</si>
  <si>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</si>
  <si>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</si>
  <si>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</si>
  <si>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</si>
  <si>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</si>
  <si>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</si>
  <si>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</si>
  <si>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</si>
  <si>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</si>
  <si>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</si>
  <si>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</si>
  <si>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</si>
  <si>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</si>
  <si>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</si>
  <si>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</si>
  <si>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</si>
  <si>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</si>
  <si>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</si>
  <si>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</si>
  <si>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</si>
  <si>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</si>
  <si>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</si>
  <si>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</si>
  <si>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</si>
  <si>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</si>
  <si>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</si>
  <si>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</si>
  <si>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</si>
  <si>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</si>
  <si>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</si>
  <si>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</si>
  <si>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</si>
  <si>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</si>
  <si>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</si>
  <si>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</si>
  <si>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</si>
  <si>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</si>
  <si>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</si>
  <si>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</si>
  <si>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</si>
  <si>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</si>
  <si>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</si>
  <si>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</si>
  <si>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</si>
  <si>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</si>
  <si>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</si>
  <si>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</si>
  <si>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</si>
  <si>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</si>
  <si>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</si>
  <si>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</si>
  <si>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</si>
  <si>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</si>
  <si>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</si>
  <si>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</si>
  <si>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</si>
  <si>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</si>
  <si>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</si>
  <si>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</si>
  <si>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</si>
  <si>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</si>
  <si>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</si>
  <si>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</si>
  <si>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</si>
  <si>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</si>
  <si>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</si>
  <si>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</si>
  <si>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</si>
  <si>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</si>
  <si>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</si>
  <si>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</si>
  <si>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</si>
  <si>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</si>
  <si>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</si>
  <si>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</si>
  <si>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</si>
  <si>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</si>
  <si>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</si>
  <si>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</si>
  <si>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</si>
  <si>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</si>
  <si>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</si>
  <si>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</si>
  <si>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</si>
  <si>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</si>
  <si>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</si>
  <si>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</si>
  <si>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</si>
  <si>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</si>
  <si>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</si>
  <si>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</si>
  <si>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</si>
  <si>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</si>
  <si>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</si>
  <si>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</si>
  <si>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</si>
  <si>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</si>
  <si>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</si>
  <si>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</si>
  <si>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</si>
  <si>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</si>
  <si>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</si>
  <si>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</si>
  <si>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</si>
  <si>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</si>
  <si>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</si>
  <si>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</si>
  <si>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</si>
  <si>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</si>
  <si>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</si>
  <si>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</si>
  <si>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</si>
  <si>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</si>
  <si>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</si>
  <si>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</si>
  <si>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</si>
  <si>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</si>
  <si>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</si>
  <si>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</si>
  <si>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</si>
  <si>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</si>
  <si>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</si>
  <si>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</si>
  <si>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</si>
  <si>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</si>
  <si>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</si>
  <si>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</si>
  <si>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</si>
  <si>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</si>
  <si>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</si>
  <si>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</si>
  <si>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</si>
  <si>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</si>
  <si>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</si>
  <si>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</si>
  <si>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</si>
  <si>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</si>
  <si>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</si>
  <si>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</si>
  <si>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</si>
  <si>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</si>
  <si>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</si>
  <si>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</si>
  <si>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</si>
  <si>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</si>
  <si>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</si>
  <si>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</si>
  <si>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</si>
  <si>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</si>
  <si>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</si>
  <si>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</si>
  <si>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</si>
  <si>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</si>
  <si>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</si>
  <si>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</si>
  <si>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</si>
  <si>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</si>
  <si>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</si>
  <si>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</si>
  <si>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</si>
  <si>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</si>
  <si>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</si>
  <si>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</si>
  <si>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</si>
  <si>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</si>
  <si>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</si>
  <si>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</si>
  <si>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</si>
  <si>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</si>
  <si>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</si>
  <si>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</si>
  <si>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</si>
  <si>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</si>
  <si>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</si>
  <si>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</si>
  <si>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</si>
  <si>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</si>
  <si>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</si>
  <si>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</si>
  <si>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</si>
  <si>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</si>
  <si>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</si>
  <si>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</si>
  <si>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</si>
  <si>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</si>
  <si>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</si>
  <si>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</si>
  <si>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</si>
  <si>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</si>
  <si>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</si>
  <si>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</si>
  <si>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</si>
  <si>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</si>
  <si>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</si>
  <si>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</si>
  <si>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</si>
  <si>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</si>
  <si>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</si>
  <si>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</si>
  <si>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</si>
  <si>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</si>
  <si>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</si>
  <si>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</si>
  <si>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</si>
  <si>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</si>
  <si>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</si>
  <si>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</si>
  <si>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</si>
  <si>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</si>
  <si>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</si>
  <si>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</si>
  <si>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</si>
  <si>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</si>
  <si>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</si>
  <si>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</si>
  <si>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</si>
  <si>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</si>
  <si>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</si>
  <si>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</si>
  <si>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</si>
  <si>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</si>
  <si>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</si>
  <si>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</si>
  <si>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</si>
  <si>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</si>
  <si>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</si>
  <si>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</si>
  <si>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</si>
  <si>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</si>
  <si>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</si>
  <si>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</si>
  <si>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</si>
  <si>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</si>
  <si>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</si>
  <si>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</si>
  <si>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</si>
  <si>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</si>
  <si>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</si>
  <si>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</si>
  <si>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</si>
  <si>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</si>
  <si>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</si>
  <si>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</si>
  <si>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</si>
  <si>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</si>
  <si>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</si>
  <si>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</si>
  <si>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</si>
  <si>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</si>
  <si>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</si>
  <si>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</si>
  <si>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</si>
  <si>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</si>
  <si>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</si>
  <si>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</si>
  <si>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</si>
  <si>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</si>
  <si>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</si>
  <si>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</si>
  <si>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</si>
  <si>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</si>
  <si>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</si>
  <si>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</si>
  <si>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</si>
  <si>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</si>
  <si>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</si>
  <si>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</si>
  <si>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</si>
  <si>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</si>
  <si>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</si>
  <si>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</si>
  <si>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</si>
  <si>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</si>
  <si>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</si>
  <si>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</si>
  <si>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</si>
  <si>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</si>
  <si>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</si>
  <si>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</si>
  <si>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</si>
  <si>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</si>
  <si>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</si>
  <si>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</si>
  <si>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</si>
  <si>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</si>
  <si>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</si>
  <si>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</si>
  <si>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</si>
  <si>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</si>
  <si>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</si>
  <si>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</si>
  <si>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</si>
  <si>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</si>
  <si>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</si>
  <si>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</si>
  <si>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</si>
  <si>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</si>
  <si>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</si>
  <si>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</si>
  <si>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</si>
  <si>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</si>
  <si>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</si>
  <si>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</si>
  <si>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</si>
  <si>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</si>
  <si>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</si>
  <si>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</si>
  <si>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</si>
  <si>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</si>
  <si>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</si>
  <si>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</si>
  <si>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</si>
  <si>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</si>
  <si>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</si>
  <si>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</si>
  <si>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</si>
  <si>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</si>
  <si>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</si>
  <si>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</si>
  <si>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</si>
  <si>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</si>
  <si>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</si>
  <si>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</si>
  <si>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</si>
  <si>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</si>
  <si>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</si>
  <si>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</si>
  <si>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</si>
  <si>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</si>
  <si>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</si>
  <si>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</si>
  <si>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</si>
  <si>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</si>
  <si>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</si>
  <si>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</si>
  <si>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</si>
  <si>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</si>
  <si>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</si>
  <si>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</si>
  <si>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</si>
  <si>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</si>
  <si>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</si>
  <si>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</si>
  <si>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</si>
  <si>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</si>
  <si>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</si>
  <si>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</si>
  <si>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</si>
  <si>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</si>
  <si>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</si>
  <si>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</si>
  <si>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</si>
  <si>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</si>
  <si>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</si>
  <si>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</si>
  <si>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</si>
  <si>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</si>
  <si>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</si>
  <si>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</si>
  <si>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</si>
  <si>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</si>
  <si>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</si>
  <si>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</si>
  <si>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</si>
  <si>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</si>
  <si>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</si>
  <si>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</si>
  <si>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</si>
  <si>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</si>
  <si>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</si>
  <si>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</si>
  <si>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</si>
  <si>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</si>
  <si>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</si>
  <si>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</si>
  <si>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</si>
  <si>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</si>
  <si>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</si>
  <si>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</si>
  <si>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</si>
  <si>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</si>
  <si>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</si>
  <si>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</si>
  <si>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</si>
  <si>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</si>
  <si>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</si>
  <si>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</si>
  <si>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</si>
  <si>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</si>
  <si>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</si>
  <si>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</si>
  <si>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</si>
  <si>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</si>
  <si>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</si>
  <si>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</si>
  <si>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</si>
  <si>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</si>
  <si>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</si>
  <si>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</si>
  <si>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</si>
  <si>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</si>
  <si>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</si>
  <si>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</si>
  <si>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</si>
  <si>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</si>
  <si>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</si>
  <si>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</si>
  <si>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</si>
  <si>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</si>
  <si>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</si>
  <si>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</si>
  <si>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</si>
  <si>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</si>
  <si>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</si>
  <si>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</si>
  <si>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</si>
  <si>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</si>
  <si>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</si>
  <si>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</si>
  <si>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</si>
  <si>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</si>
  <si>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</si>
  <si>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</si>
  <si>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</si>
  <si>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</si>
  <si>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</si>
  <si>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</si>
  <si>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</si>
  <si>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</si>
  <si>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</si>
  <si>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</si>
  <si>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</si>
  <si>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</si>
  <si>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</si>
  <si>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</si>
  <si>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</si>
  <si>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</si>
  <si>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</si>
  <si>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</si>
  <si>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</si>
  <si>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</si>
  <si>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</si>
  <si>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</si>
  <si>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</si>
  <si>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</si>
  <si>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</si>
  <si>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</si>
  <si>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</si>
  <si>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</si>
  <si>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</si>
  <si>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</si>
  <si>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</si>
  <si>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</si>
  <si>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</si>
  <si>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</si>
  <si>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</si>
  <si>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</si>
  <si>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</si>
  <si>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</si>
  <si>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</si>
  <si>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</si>
  <si>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</si>
  <si>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</si>
  <si>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</si>
  <si>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</si>
  <si>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</si>
  <si>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</si>
  <si>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</si>
  <si>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</si>
  <si>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</si>
  <si>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</si>
  <si>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</si>
  <si>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</si>
  <si>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</si>
  <si>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</si>
  <si>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</si>
  <si>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</si>
  <si>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</si>
  <si>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</si>
  <si>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</si>
  <si>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</si>
  <si>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</si>
  <si>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</si>
  <si>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</si>
  <si>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</si>
  <si>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</si>
  <si>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</si>
  <si>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</si>
  <si>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</si>
  <si>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</si>
  <si>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</si>
  <si>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</si>
  <si>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</si>
  <si>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</si>
  <si>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</si>
  <si>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</si>
  <si>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</si>
  <si>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</si>
  <si>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</si>
  <si>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</si>
  <si>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</si>
  <si>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</si>
  <si>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</si>
  <si>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</si>
  <si>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</si>
  <si>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</si>
  <si>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</si>
  <si>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</si>
  <si>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</si>
  <si>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</si>
  <si>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</si>
  <si>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</si>
  <si>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</si>
  <si>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</si>
  <si>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</si>
  <si>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</si>
  <si>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</si>
  <si>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</si>
  <si>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</si>
  <si>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</si>
  <si>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</si>
  <si>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</si>
  <si>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</si>
  <si>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</si>
  <si>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</si>
  <si>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</si>
  <si>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</si>
  <si>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</si>
  <si>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</si>
  <si>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</si>
  <si>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</si>
  <si>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</si>
  <si>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</si>
  <si>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</si>
  <si>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</si>
  <si>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</si>
  <si>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</si>
  <si>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</si>
  <si>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</si>
  <si>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</si>
  <si>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</si>
  <si>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</si>
  <si>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</si>
  <si>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</si>
  <si>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</si>
  <si>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</si>
  <si>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</si>
  <si>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</si>
  <si>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</si>
  <si>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</si>
  <si>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</si>
  <si>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</si>
  <si>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</si>
  <si>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</si>
  <si>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</si>
  <si>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</si>
  <si>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</si>
  <si>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</si>
  <si>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</si>
  <si>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</si>
  <si>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</si>
  <si>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</si>
  <si>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</si>
  <si>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</si>
  <si>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</si>
  <si>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</si>
  <si>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</si>
  <si>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</si>
  <si>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</si>
  <si>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</si>
  <si>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</si>
  <si>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</si>
  <si>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</si>
  <si>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</si>
  <si>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</si>
  <si>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</si>
  <si>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</si>
  <si>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</si>
  <si>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</si>
  <si>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</si>
  <si>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</si>
  <si>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</si>
  <si>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</si>
  <si>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</si>
  <si>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</si>
  <si>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</si>
  <si>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</si>
  <si>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</si>
  <si>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</si>
  <si>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</si>
  <si>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</si>
  <si>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</si>
  <si>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</si>
  <si>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</si>
  <si>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</si>
  <si>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</si>
  <si>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</si>
  <si>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</si>
  <si>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</si>
  <si>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</si>
  <si>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</si>
  <si>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</si>
  <si>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</si>
  <si>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</si>
  <si>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</si>
  <si>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</si>
  <si>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</si>
  <si>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</si>
  <si>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</si>
  <si>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</si>
  <si>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</si>
  <si>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</si>
  <si>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</si>
  <si>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</si>
  <si>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</si>
  <si>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</si>
  <si>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</si>
  <si>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</si>
  <si>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</si>
  <si>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</si>
  <si>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</si>
  <si>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</si>
  <si>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</si>
  <si>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</si>
  <si>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</si>
  <si>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</si>
  <si>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</si>
  <si>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</si>
  <si>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</si>
  <si>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</si>
  <si>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</si>
  <si>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</si>
  <si>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</si>
  <si>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</si>
  <si>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</si>
  <si>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</si>
  <si>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</si>
  <si>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</si>
  <si>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</si>
  <si>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</si>
  <si>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</si>
  <si>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</si>
  <si>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</si>
  <si>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</si>
  <si>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</si>
  <si>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</si>
  <si>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</si>
  <si>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</si>
  <si>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</si>
  <si>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</si>
  <si>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</si>
  <si>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</si>
  <si>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</si>
  <si>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</si>
  <si>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</si>
  <si>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</si>
  <si>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</si>
  <si>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</si>
  <si>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</si>
  <si>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</si>
  <si>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</si>
  <si>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</si>
  <si>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</si>
  <si>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</si>
  <si>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</si>
  <si>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</si>
  <si>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</si>
  <si>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</si>
  <si>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</si>
  <si>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</si>
  <si>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</si>
  <si>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</si>
  <si>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</si>
  <si>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</si>
  <si>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</si>
  <si>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</si>
  <si>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</si>
  <si>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</si>
  <si>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</si>
  <si>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</si>
  <si>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</si>
  <si>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</si>
  <si>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</si>
  <si>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</si>
  <si>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</si>
  <si>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</si>
  <si>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</si>
  <si>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</si>
  <si>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</si>
  <si>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</si>
  <si>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</si>
  <si>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</si>
  <si>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</si>
  <si>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</si>
  <si>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</si>
  <si>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</si>
  <si>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</si>
  <si>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</si>
  <si>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</si>
  <si>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</si>
  <si>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</si>
  <si>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</si>
  <si>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</si>
  <si>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</si>
  <si>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</si>
  <si>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</si>
  <si>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</si>
  <si>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</si>
  <si>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</si>
  <si>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</si>
  <si>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</si>
  <si>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</si>
  <si>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</si>
  <si>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</si>
  <si>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</si>
  <si>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</si>
  <si>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</si>
  <si>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</si>
  <si>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</si>
  <si>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</si>
  <si>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</si>
  <si>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</si>
  <si>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</si>
  <si>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</si>
  <si>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</si>
  <si>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</si>
  <si>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</si>
  <si>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</si>
  <si>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</si>
  <si>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</si>
  <si>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</si>
  <si>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</si>
  <si>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</si>
  <si>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</si>
  <si>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</si>
  <si>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</si>
  <si>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</si>
  <si>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</si>
  <si>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</si>
  <si>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</si>
  <si>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</si>
  <si>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</si>
  <si>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</si>
  <si>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</si>
  <si>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</si>
  <si>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</si>
  <si>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</si>
  <si>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</si>
  <si>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</si>
  <si>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</si>
  <si>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</si>
  <si>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</si>
  <si>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</si>
  <si>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</si>
  <si>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</si>
  <si>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</si>
  <si>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</si>
  <si>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</si>
  <si>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</si>
  <si>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</si>
  <si>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</si>
  <si>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</si>
  <si>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</si>
  <si>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</si>
  <si>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</si>
  <si>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</si>
  <si>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</si>
  <si>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</si>
  <si>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</si>
  <si>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</si>
  <si>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</si>
  <si>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</si>
  <si>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</si>
  <si>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</si>
  <si>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</si>
  <si>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</si>
  <si>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</si>
  <si>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</si>
  <si>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</si>
  <si>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</si>
  <si>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</si>
  <si>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</si>
  <si>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</si>
  <si>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</si>
  <si>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</si>
  <si>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</si>
  <si>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</si>
  <si>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</si>
  <si>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</si>
  <si>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</si>
  <si>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</si>
  <si>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</si>
  <si>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</si>
  <si>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</si>
  <si>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</si>
  <si>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</si>
  <si>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</si>
  <si>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</si>
  <si>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</si>
  <si>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</si>
  <si>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</si>
  <si>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</si>
  <si>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</si>
  <si>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</si>
  <si>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</si>
  <si>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</si>
  <si>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</si>
  <si>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</si>
  <si>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</si>
  <si>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</si>
  <si>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</si>
  <si>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</si>
  <si>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</si>
  <si>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</si>
  <si>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</si>
  <si>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</si>
  <si>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</si>
  <si>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</si>
  <si>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</si>
  <si>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</si>
  <si>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</si>
  <si>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</si>
  <si>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</si>
  <si>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</si>
  <si>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</si>
  <si>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</si>
  <si>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</si>
  <si>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</si>
  <si>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</si>
  <si>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</si>
  <si>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</si>
  <si>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</si>
  <si>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</si>
  <si>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</si>
  <si>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</si>
  <si>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</si>
  <si>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</si>
  <si>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</si>
  <si>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</si>
  <si>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</si>
  <si>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</si>
  <si>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</si>
  <si>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</si>
  <si>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</si>
  <si>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</si>
  <si>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</si>
  <si>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</si>
  <si>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</si>
  <si>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</si>
  <si>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</si>
  <si>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</si>
  <si>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</si>
  <si>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</si>
  <si>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</si>
  <si>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</si>
  <si>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</si>
  <si>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</si>
  <si>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</si>
  <si>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</si>
  <si>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</si>
  <si>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</si>
  <si>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</si>
  <si>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</si>
  <si>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</si>
  <si>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</si>
  <si>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</si>
  <si>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</si>
  <si>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</si>
  <si>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</si>
  <si>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</si>
  <si>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</si>
  <si>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</si>
  <si>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</si>
  <si>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</si>
  <si>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</si>
  <si>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</si>
  <si>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</si>
  <si>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</si>
  <si>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</si>
  <si>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</si>
  <si>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</si>
  <si>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</si>
  <si>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</si>
  <si>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</si>
  <si>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</si>
  <si>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</si>
  <si>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</si>
  <si>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</si>
  <si>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</si>
  <si>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</si>
  <si>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</si>
  <si>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</si>
  <si>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</si>
  <si>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</si>
  <si>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</si>
  <si>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</si>
  <si>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</si>
  <si>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</si>
  <si>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</si>
  <si>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</si>
  <si>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</si>
  <si>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</si>
  <si>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</si>
  <si>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</si>
  <si>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</si>
  <si>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</si>
  <si>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</si>
  <si>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</si>
  <si>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</si>
  <si>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</si>
  <si>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</si>
  <si>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</si>
  <si>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</si>
  <si>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</si>
  <si>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</si>
  <si>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</si>
  <si>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</si>
  <si>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</si>
  <si>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</si>
  <si>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</si>
  <si>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</si>
  <si>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</si>
  <si>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</si>
  <si>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</si>
  <si>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</si>
  <si>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</si>
  <si>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</si>
  <si>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</si>
  <si>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</si>
  <si>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</si>
  <si>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</si>
  <si>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</si>
  <si>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</si>
  <si>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</si>
  <si>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</si>
  <si>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</si>
  <si>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</si>
  <si>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</si>
  <si>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</si>
  <si>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</si>
  <si>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</si>
  <si>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</si>
  <si>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</si>
  <si>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</si>
  <si>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</si>
  <si>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</si>
  <si>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</si>
  <si>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</si>
  <si>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</si>
  <si>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</si>
  <si>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</si>
  <si>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</si>
  <si>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</si>
  <si>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</si>
  <si>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</si>
  <si>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</si>
  <si>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</si>
  <si>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</si>
  <si>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</si>
  <si>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</si>
  <si>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</si>
  <si>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</si>
  <si>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</si>
  <si>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</si>
  <si>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</si>
  <si>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</si>
  <si>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</si>
  <si>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</si>
  <si>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</si>
  <si>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</si>
  <si>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</si>
  <si>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</si>
  <si>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</si>
  <si>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</si>
  <si>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</si>
  <si>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</si>
  <si>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</si>
  <si>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</si>
  <si>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</si>
  <si>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</si>
  <si>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</si>
  <si>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</si>
  <si>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</si>
  <si>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</si>
  <si>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</si>
  <si>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</si>
  <si>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</si>
  <si>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</si>
  <si>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</si>
  <si>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</si>
  <si>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</si>
  <si>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</si>
  <si>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</si>
  <si>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</si>
  <si>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</si>
  <si>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</si>
  <si>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</si>
  <si>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</si>
  <si>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</si>
  <si>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</si>
  <si>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</si>
  <si>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</si>
  <si>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</si>
  <si>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</si>
  <si>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</si>
  <si>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</si>
  <si>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</si>
  <si>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</si>
  <si>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</si>
  <si>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</si>
  <si>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</si>
  <si>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</si>
  <si>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</si>
  <si>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</si>
  <si>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</si>
  <si>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</si>
  <si>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</si>
  <si>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</si>
  <si>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</si>
  <si>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</si>
  <si>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</si>
  <si>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</si>
  <si>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</si>
  <si>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</si>
  <si>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</si>
  <si>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</si>
  <si>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</si>
  <si>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</si>
  <si>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</si>
  <si>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</si>
  <si>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</si>
  <si>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</si>
  <si>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</si>
  <si>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</si>
  <si>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</si>
  <si>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</si>
  <si>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</si>
  <si>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</si>
  <si>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</si>
  <si>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</si>
  <si>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</si>
  <si>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</si>
  <si>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</si>
  <si>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</si>
  <si>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</si>
  <si>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</si>
  <si>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</si>
  <si>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</si>
  <si>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</si>
  <si>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</si>
  <si>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</si>
  <si>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</si>
  <si>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</si>
  <si>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</si>
  <si>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</si>
  <si>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</si>
  <si>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</si>
  <si>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</si>
  <si>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</si>
  <si>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</si>
  <si>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</si>
  <si>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</si>
  <si>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</si>
  <si>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</si>
  <si>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</si>
  <si>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</si>
  <si>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</si>
  <si>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</si>
  <si>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</si>
  <si>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</si>
  <si>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</si>
  <si>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</si>
  <si>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</si>
  <si>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</si>
  <si>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</si>
  <si>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</si>
  <si>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</si>
  <si>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</si>
  <si>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</si>
  <si>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</si>
  <si>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</si>
  <si>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</si>
  <si>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</si>
  <si>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</si>
  <si>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</si>
  <si>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</si>
  <si>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</si>
  <si>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</si>
  <si>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</si>
  <si>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</si>
  <si>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</si>
  <si>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</si>
  <si>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</si>
  <si>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</si>
  <si>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</si>
  <si>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</si>
  <si>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</si>
  <si>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</si>
  <si>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</si>
  <si>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</si>
  <si>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</si>
  <si>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</si>
  <si>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</si>
  <si>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</si>
  <si>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</si>
  <si>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</si>
  <si>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</si>
  <si>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</si>
  <si>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</si>
  <si>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</si>
  <si>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</si>
  <si>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</si>
  <si>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</si>
  <si>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</si>
  <si>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</si>
  <si>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</si>
  <si>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</si>
  <si>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</si>
  <si>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</si>
  <si>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</si>
  <si>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</si>
  <si>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</si>
  <si>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</si>
  <si>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</si>
  <si>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</si>
  <si>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</si>
  <si>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</si>
  <si>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</si>
  <si>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</si>
  <si>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</si>
  <si>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</si>
  <si>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</si>
  <si>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</si>
  <si>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</si>
  <si>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</si>
  <si>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</si>
  <si>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</si>
  <si>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</si>
  <si>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</si>
  <si>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</si>
  <si>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</si>
  <si>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</si>
  <si>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</si>
  <si>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</si>
  <si>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</si>
  <si>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</si>
  <si>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</si>
  <si>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</si>
  <si>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</si>
  <si>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</si>
  <si>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</si>
  <si>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</si>
  <si>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</si>
  <si>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</si>
  <si>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</si>
  <si>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</si>
  <si>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</si>
  <si>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</si>
  <si>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</si>
  <si>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</si>
  <si>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</si>
  <si>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</si>
  <si>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</si>
  <si>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</si>
  <si>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</si>
  <si>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</si>
  <si>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</si>
  <si>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</si>
  <si>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</si>
  <si>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</si>
  <si>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</si>
  <si>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</si>
  <si>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</si>
  <si>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</si>
  <si>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</si>
  <si>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</si>
  <si>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</si>
  <si>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</si>
  <si>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</si>
  <si>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</si>
  <si>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</si>
  <si>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</si>
  <si>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</si>
  <si>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</si>
  <si>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</si>
  <si>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</si>
  <si>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</si>
  <si>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</si>
  <si>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</si>
  <si>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</si>
  <si>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</si>
  <si>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</si>
  <si>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</si>
  <si>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</si>
  <si>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</si>
  <si>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</si>
  <si>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</si>
  <si>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</si>
  <si>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</si>
  <si>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</si>
  <si>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</si>
  <si>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</si>
  <si>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</si>
  <si>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</si>
  <si>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</si>
  <si>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</si>
  <si>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</si>
  <si>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</si>
  <si>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</si>
  <si>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</si>
  <si>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</si>
  <si>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</si>
  <si>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</si>
  <si>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</si>
  <si>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</si>
  <si>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</si>
  <si>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</si>
  <si>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</si>
  <si>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</si>
  <si>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</si>
  <si>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</si>
  <si>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</si>
  <si>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</si>
  <si>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</si>
  <si>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</si>
  <si>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</si>
  <si>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</si>
  <si>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</si>
  <si>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</si>
  <si>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</si>
  <si>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</si>
  <si>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</si>
  <si>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</si>
  <si>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</si>
  <si>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</si>
  <si>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</si>
  <si>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</si>
  <si>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</si>
  <si>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</si>
  <si>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</si>
  <si>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</si>
  <si>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</si>
  <si>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</si>
  <si>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</si>
  <si>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</si>
  <si>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</si>
  <si>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</si>
  <si>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</si>
  <si>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</si>
  <si>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</si>
  <si>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</si>
  <si>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</si>
  <si>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</si>
  <si>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</si>
  <si>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</si>
  <si>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</si>
  <si>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</si>
  <si>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</si>
  <si>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</si>
  <si>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</si>
  <si>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</si>
  <si>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</si>
  <si>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</si>
  <si>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</si>
  <si>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</si>
  <si>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</si>
  <si>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</si>
  <si>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</si>
  <si>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</si>
  <si>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</si>
  <si>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</si>
  <si>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</si>
  <si>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</si>
  <si>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</si>
  <si>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</si>
  <si>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</si>
  <si>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</si>
  <si>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</si>
  <si>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</si>
  <si>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</si>
  <si>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</si>
  <si>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</si>
  <si>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</si>
  <si>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</si>
  <si>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</si>
  <si>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</si>
  <si>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</si>
  <si>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</si>
  <si>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</si>
  <si>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</si>
  <si>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</si>
  <si>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</si>
  <si>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</si>
  <si>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</si>
  <si>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</si>
  <si>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</si>
  <si>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</si>
  <si>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</si>
  <si>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</si>
  <si>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</si>
  <si>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</si>
  <si>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</si>
  <si>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</si>
  <si>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</si>
  <si>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</si>
  <si>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</si>
  <si>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</si>
  <si>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</si>
  <si>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</si>
  <si>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</si>
  <si>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</si>
  <si>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</si>
  <si>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</si>
  <si>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</si>
  <si>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</si>
  <si>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</si>
  <si>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</si>
  <si>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</si>
  <si>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</si>
  <si>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</si>
  <si>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</si>
  <si>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</si>
  <si>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</si>
  <si>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</si>
  <si>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</si>
  <si>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</si>
  <si>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</si>
  <si>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</si>
  <si>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</si>
  <si>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</si>
  <si>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</si>
  <si>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</si>
  <si>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</si>
  <si>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</si>
  <si>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</si>
  <si>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</si>
  <si>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</si>
  <si>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</si>
  <si>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</si>
  <si>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</si>
  <si>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</si>
  <si>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</si>
  <si>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</si>
  <si>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</si>
  <si>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</si>
  <si>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</si>
  <si>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</si>
  <si>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</si>
  <si>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</si>
  <si>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</si>
  <si>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</si>
  <si>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</si>
  <si>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</si>
  <si>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</si>
  <si>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</si>
  <si>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</si>
  <si>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</si>
  <si>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</si>
  <si>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</si>
  <si>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</si>
  <si>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</si>
  <si>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</si>
  <si>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</si>
  <si>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</si>
  <si>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</si>
  <si>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</si>
  <si>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</si>
  <si>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</si>
  <si>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</si>
  <si>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</si>
  <si>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</si>
  <si>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</si>
  <si>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</si>
  <si>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</si>
  <si>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</si>
  <si>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</si>
  <si>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</si>
  <si>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</si>
  <si>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</si>
  <si>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</si>
  <si>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</si>
  <si>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</si>
  <si>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</si>
  <si>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</si>
  <si>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</si>
  <si>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</si>
  <si>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</si>
  <si>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</si>
  <si>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</si>
  <si>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</si>
  <si>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</si>
  <si>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</si>
  <si>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</si>
  <si>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</si>
  <si>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</si>
  <si>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</si>
  <si>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</si>
  <si>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</si>
  <si>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</si>
  <si>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</si>
  <si>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</si>
  <si>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</si>
  <si>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</si>
  <si>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</si>
  <si>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</si>
  <si>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</si>
  <si>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</si>
  <si>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</si>
  <si>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</si>
  <si>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</si>
  <si>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</si>
  <si>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</si>
  <si>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</si>
  <si>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</si>
  <si>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</si>
  <si>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</si>
  <si>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</si>
  <si>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</si>
  <si>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</si>
  <si>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</si>
  <si>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</si>
  <si>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</si>
  <si>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</si>
  <si>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</si>
  <si>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</si>
  <si>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</si>
  <si>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</si>
  <si>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</si>
  <si>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</si>
  <si>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</si>
  <si>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</si>
  <si>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</si>
  <si>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</si>
  <si>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</si>
  <si>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</si>
  <si>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</si>
  <si>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</si>
  <si>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</si>
  <si>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</si>
  <si>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</si>
  <si>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</si>
  <si>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</si>
  <si>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</si>
  <si>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</si>
  <si>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</si>
  <si>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</si>
  <si>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</si>
  <si>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</si>
  <si>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</si>
  <si>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</si>
  <si>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</si>
  <si>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</si>
  <si>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</si>
  <si>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</si>
  <si>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</si>
  <si>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</si>
  <si>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</si>
  <si>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</si>
  <si>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</si>
  <si>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</si>
  <si>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</si>
  <si>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</si>
  <si>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</si>
  <si>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</si>
  <si>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</si>
  <si>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</si>
  <si>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</si>
  <si>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</si>
  <si>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</si>
  <si>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</si>
  <si>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</si>
  <si>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</si>
  <si>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</si>
  <si>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</si>
  <si>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</si>
  <si>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</si>
  <si>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</si>
  <si>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</si>
  <si>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</si>
  <si>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</si>
  <si>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</si>
  <si>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</si>
  <si>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</si>
  <si>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</si>
  <si>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</si>
  <si>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</si>
  <si>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</si>
  <si>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</si>
  <si>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</si>
  <si>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</si>
  <si>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</si>
  <si>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</si>
  <si>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</si>
  <si>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</si>
  <si>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</si>
  <si>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</si>
  <si>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</si>
  <si>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</si>
  <si>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</si>
  <si>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</si>
  <si>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</si>
  <si>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</si>
  <si>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</si>
  <si>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</si>
  <si>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</si>
  <si>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</si>
  <si>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</si>
  <si>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</si>
  <si>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</si>
  <si>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</si>
  <si>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</si>
  <si>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</si>
  <si>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</si>
  <si>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</si>
  <si>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</si>
  <si>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</si>
  <si>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</si>
  <si>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</si>
  <si>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</si>
  <si>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</si>
  <si>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</si>
  <si>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</si>
  <si>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</si>
  <si>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</si>
  <si>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</si>
  <si>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</si>
  <si>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</si>
  <si>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</si>
  <si>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</si>
  <si>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</si>
  <si>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</si>
  <si>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</si>
  <si>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</si>
  <si>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</si>
  <si>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</si>
  <si>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</si>
  <si>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</si>
  <si>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</si>
  <si>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</si>
  <si>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</si>
  <si>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</si>
  <si>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</si>
  <si>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</si>
  <si>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</si>
  <si>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</si>
  <si>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</si>
  <si>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</si>
  <si>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</si>
  <si>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</si>
  <si>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</si>
  <si>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</si>
  <si>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</si>
  <si>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</si>
  <si>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</si>
  <si>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</si>
  <si>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</si>
  <si>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</si>
  <si>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</si>
  <si>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</si>
  <si>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</si>
  <si>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</si>
  <si>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</si>
  <si>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</si>
  <si>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</si>
  <si>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</si>
  <si>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</si>
  <si>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</si>
  <si>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</si>
  <si>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</si>
  <si>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</si>
  <si>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</si>
  <si>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</si>
  <si>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</si>
  <si>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</si>
  <si>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</si>
  <si>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</si>
  <si>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</si>
  <si>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</si>
  <si>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</si>
  <si>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</si>
  <si>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</si>
  <si>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</si>
  <si>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</si>
  <si>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</si>
  <si>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</si>
  <si>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</si>
  <si>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</si>
  <si>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</si>
  <si>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</si>
  <si>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</si>
  <si>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</si>
  <si>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</si>
  <si>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</si>
  <si>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</si>
  <si>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</si>
  <si>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</si>
  <si>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</si>
  <si>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</si>
  <si>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</si>
  <si>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</si>
  <si>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</si>
  <si>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</si>
  <si>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</si>
  <si>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</si>
  <si>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</si>
  <si>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</si>
  <si>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</si>
  <si>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</si>
  <si>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</si>
  <si>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</si>
  <si>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</si>
  <si>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</si>
  <si>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</si>
  <si>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</si>
  <si>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</si>
  <si>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</si>
  <si>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</si>
  <si>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</si>
  <si>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</si>
  <si>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</si>
  <si>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</si>
  <si>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</si>
  <si>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</si>
  <si>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</si>
  <si>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</si>
  <si>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</si>
  <si>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</si>
  <si>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</si>
  <si>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</si>
  <si>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</si>
  <si>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</si>
  <si>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</si>
  <si>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</si>
  <si>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</si>
  <si>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</si>
  <si>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</si>
  <si>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</si>
  <si>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</si>
  <si>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</si>
  <si>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</si>
  <si>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</si>
  <si>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</si>
  <si>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</si>
  <si>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</si>
  <si>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</si>
  <si>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</si>
  <si>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</si>
  <si>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</si>
  <si>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</si>
  <si>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</si>
  <si>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</si>
  <si>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</si>
  <si>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</si>
  <si>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</si>
  <si>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</si>
  <si>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</si>
  <si>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</si>
  <si>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</si>
  <si>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</si>
  <si>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</si>
  <si>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</si>
  <si>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</si>
  <si>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</si>
  <si>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</si>
  <si>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</si>
  <si>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</si>
  <si>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</si>
  <si>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</si>
  <si>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</si>
  <si>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</si>
  <si>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</si>
  <si>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</si>
  <si>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</si>
  <si>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</si>
  <si>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</si>
  <si>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</si>
  <si>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</si>
  <si>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</si>
  <si>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</si>
  <si>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</si>
  <si>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</si>
  <si>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</si>
  <si>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</si>
  <si>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</si>
  <si>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</si>
  <si>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</si>
  <si>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</si>
  <si>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</si>
  <si>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</si>
  <si>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</si>
  <si>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</si>
  <si>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</si>
  <si>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</si>
  <si>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</si>
  <si>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</si>
  <si>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</si>
  <si>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</si>
  <si>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</si>
  <si>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</si>
  <si>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</si>
  <si>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</si>
  <si>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</si>
  <si>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</si>
  <si>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</si>
  <si>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</si>
  <si>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</si>
  <si>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</si>
  <si>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</si>
  <si>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</si>
  <si>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</si>
  <si>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</si>
  <si>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</si>
  <si>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</si>
  <si>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</si>
  <si>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</si>
  <si>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</si>
  <si>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</si>
  <si>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</si>
  <si>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</si>
  <si>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</si>
  <si>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</si>
  <si>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</si>
  <si>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</si>
  <si>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</si>
  <si>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</si>
  <si>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</si>
  <si>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</si>
  <si>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</si>
  <si>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</si>
  <si>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</si>
  <si>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</si>
  <si>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</si>
  <si>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</si>
  <si>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</si>
  <si>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</si>
  <si>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</si>
  <si>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</si>
  <si>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</si>
  <si>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</si>
  <si>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</si>
  <si>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</si>
  <si>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</si>
  <si>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</si>
  <si>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</si>
  <si>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</si>
  <si>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</si>
  <si>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</si>
  <si>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</si>
  <si>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</si>
  <si>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</si>
  <si>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</si>
  <si>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</si>
  <si>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</si>
  <si>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</si>
  <si>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</si>
  <si>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</si>
  <si>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</si>
  <si>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</si>
  <si>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</si>
  <si>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</si>
  <si>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</si>
  <si>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</si>
  <si>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</si>
  <si>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</si>
  <si>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</si>
  <si>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</si>
  <si>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</si>
  <si>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</si>
  <si>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</si>
  <si>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</si>
  <si>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</si>
  <si>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</si>
  <si>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</si>
  <si>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</si>
  <si>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</si>
  <si>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</si>
  <si>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</si>
  <si>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</si>
  <si>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</si>
  <si>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</si>
  <si>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</si>
  <si>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</si>
  <si>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</si>
  <si>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</si>
  <si>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</si>
  <si>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</si>
  <si>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</si>
  <si>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</si>
  <si>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</si>
  <si>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</si>
  <si>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</si>
  <si>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</si>
  <si>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</si>
  <si>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</si>
  <si>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</si>
  <si>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</si>
  <si>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</si>
  <si>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</si>
  <si>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</si>
  <si>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</si>
  <si>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</si>
  <si>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</si>
  <si>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</si>
  <si>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</si>
  <si>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</si>
  <si>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</si>
  <si>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</si>
  <si>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</si>
  <si>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</si>
  <si>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</si>
  <si>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</si>
  <si>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</si>
  <si>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</si>
  <si>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</si>
  <si>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</si>
  <si>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</si>
  <si>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</si>
  <si>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</si>
  <si>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</si>
  <si>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</si>
  <si>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</si>
  <si>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</si>
  <si>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</si>
  <si>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</si>
  <si>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</si>
  <si>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</si>
  <si>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</si>
  <si>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</si>
  <si>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</si>
  <si>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</si>
  <si>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</si>
  <si>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</si>
  <si>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</si>
  <si>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</si>
  <si>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</si>
  <si>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</si>
  <si>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</si>
  <si>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</si>
  <si>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</si>
  <si>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</si>
  <si>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</si>
  <si>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</si>
  <si>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</si>
  <si>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</si>
  <si>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</si>
  <si>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</si>
  <si>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</si>
  <si>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</si>
  <si>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</si>
  <si>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</si>
  <si>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</si>
  <si>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</si>
  <si>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</si>
  <si>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</si>
  <si>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</si>
  <si>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</si>
  <si>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</si>
  <si>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</si>
  <si>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</si>
  <si>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</si>
  <si>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</si>
  <si>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</si>
  <si>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</si>
  <si>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</si>
  <si>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</si>
  <si>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</si>
  <si>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</si>
  <si>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</si>
  <si>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</si>
  <si>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</si>
  <si>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</si>
  <si>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</si>
  <si>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</si>
  <si>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</si>
  <si>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</si>
  <si>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</si>
  <si>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</si>
  <si>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</si>
  <si>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</si>
  <si>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</si>
  <si>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</si>
  <si>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</si>
  <si>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</si>
  <si>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</si>
  <si>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</si>
  <si>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</si>
  <si>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</si>
  <si>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</si>
  <si>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</si>
  <si>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</si>
  <si>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</si>
  <si>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</si>
  <si>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</si>
  <si>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</si>
  <si>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</si>
  <si>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</si>
  <si>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</si>
  <si>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</si>
  <si>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</si>
  <si>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</si>
  <si>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</si>
  <si>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</si>
  <si>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</si>
  <si>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</si>
  <si>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</si>
  <si>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</si>
  <si>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</si>
  <si>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</si>
  <si>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</si>
  <si>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</si>
  <si>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</si>
  <si>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</si>
  <si>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</si>
  <si>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</si>
  <si>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</si>
  <si>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</si>
  <si>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</si>
  <si>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</si>
  <si>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</si>
  <si>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</si>
  <si>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</si>
  <si>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</si>
  <si>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</si>
  <si>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</si>
  <si>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</si>
  <si>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</si>
  <si>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</si>
  <si>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</si>
  <si>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</si>
  <si>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</si>
  <si>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</si>
  <si>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</si>
  <si>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</si>
  <si>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</si>
  <si>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</si>
  <si>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</si>
  <si>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</si>
  <si>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</si>
  <si>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</si>
  <si>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</si>
  <si>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</si>
  <si>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</si>
  <si>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</si>
  <si>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</si>
  <si>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</si>
  <si>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</si>
  <si>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</si>
  <si>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</si>
  <si>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</si>
  <si>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</si>
  <si>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</si>
  <si>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</si>
  <si>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</si>
  <si>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</si>
  <si>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</si>
  <si>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</si>
  <si>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</si>
  <si>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</si>
  <si>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</si>
  <si>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</si>
  <si>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</si>
  <si>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</si>
  <si>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</si>
  <si>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</si>
  <si>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</si>
  <si>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</si>
  <si>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</si>
  <si>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</si>
  <si>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</si>
  <si>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</si>
  <si>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</si>
  <si>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</si>
  <si>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</si>
  <si>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</si>
  <si>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</si>
  <si>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</si>
  <si>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</si>
  <si>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</si>
  <si>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</si>
  <si>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</si>
  <si>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</si>
  <si>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</si>
  <si>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</si>
  <si>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</si>
  <si>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</si>
  <si>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</si>
  <si>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</si>
  <si>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</si>
  <si>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</si>
  <si>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</si>
  <si>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</si>
  <si>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</si>
  <si>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</si>
  <si>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</si>
  <si>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</si>
  <si>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</si>
  <si>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</si>
  <si>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</si>
  <si>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</si>
  <si>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</si>
  <si>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</si>
  <si>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</si>
  <si>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</si>
  <si>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</si>
  <si>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</si>
  <si>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</si>
  <si>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</si>
  <si>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</si>
  <si>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</si>
  <si>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</si>
  <si>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</si>
  <si>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</si>
  <si>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</si>
  <si>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</si>
  <si>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</si>
  <si>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</si>
  <si>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</si>
  <si>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</si>
  <si>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</si>
  <si>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</si>
  <si>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</si>
  <si>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</si>
  <si>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</si>
  <si>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</si>
  <si>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</si>
  <si>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</si>
  <si>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</si>
  <si>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</si>
  <si>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</si>
  <si>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</si>
  <si>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</si>
  <si>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</si>
  <si>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</si>
  <si>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</si>
  <si>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</si>
  <si>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</si>
  <si>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</si>
  <si>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</si>
  <si>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</si>
  <si>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</si>
  <si>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</si>
  <si>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</si>
  <si>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</si>
  <si>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</si>
  <si>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</si>
  <si>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</si>
  <si>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</si>
  <si>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</si>
  <si>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</si>
  <si>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</si>
  <si>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</si>
  <si>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</si>
  <si>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</si>
  <si>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</si>
  <si>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</si>
  <si>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</si>
  <si>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</si>
  <si>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</si>
  <si>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</si>
  <si>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</si>
  <si>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</si>
  <si>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</si>
  <si>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</si>
  <si>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</si>
  <si>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</si>
  <si>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</si>
  <si>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</si>
  <si>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</si>
  <si>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</si>
  <si>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</si>
  <si>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</si>
  <si>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</si>
  <si>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</si>
  <si>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</si>
  <si>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</si>
  <si>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</si>
  <si>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</si>
  <si>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</si>
  <si>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</si>
  <si>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</si>
  <si>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</si>
  <si>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</si>
  <si>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</si>
  <si>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</si>
  <si>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</si>
  <si>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</si>
  <si>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</si>
  <si>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</si>
  <si>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</si>
  <si>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</si>
  <si>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</si>
  <si>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</si>
  <si>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</si>
  <si>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</si>
  <si>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</si>
  <si>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</si>
  <si>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</si>
  <si>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</si>
  <si>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</si>
  <si>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</si>
  <si>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</si>
  <si>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</si>
  <si>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</si>
  <si>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</si>
  <si>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</si>
  <si>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</si>
  <si>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</si>
  <si>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</si>
  <si>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</si>
  <si>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</si>
  <si>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</si>
  <si>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</si>
  <si>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</si>
  <si>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</si>
  <si>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</si>
  <si>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</si>
  <si>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</si>
  <si>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</si>
  <si>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</si>
  <si>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</si>
  <si>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</si>
  <si>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</si>
  <si>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</si>
  <si>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</si>
  <si>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</si>
  <si>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</si>
  <si>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</si>
  <si>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</si>
  <si>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</si>
  <si>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</si>
  <si>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</si>
  <si>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</si>
  <si>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</si>
  <si>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</si>
  <si>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</si>
  <si>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</si>
  <si>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</si>
  <si>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</si>
  <si>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</si>
  <si>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</si>
  <si>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</si>
  <si>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</si>
  <si>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</si>
  <si>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</si>
  <si>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</si>
  <si>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</si>
  <si>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</si>
  <si>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</si>
  <si>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</si>
  <si>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</si>
  <si>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</si>
  <si>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</si>
  <si>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</si>
  <si>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</si>
  <si>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</si>
  <si>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</si>
  <si>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</si>
  <si>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</si>
  <si>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</si>
  <si>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</si>
  <si>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</si>
  <si>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</si>
  <si>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</si>
  <si>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</si>
  <si>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</si>
  <si>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</si>
  <si>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</si>
  <si>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</si>
  <si>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</si>
  <si>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</si>
  <si>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</si>
  <si>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</si>
  <si>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</si>
  <si>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</si>
  <si>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</si>
  <si>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</si>
  <si>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</si>
  <si>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</si>
  <si>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</si>
  <si>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</si>
  <si>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</si>
  <si>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</si>
  <si>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</si>
  <si>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</si>
  <si>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</si>
  <si>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</si>
  <si>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</si>
  <si>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</si>
  <si>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</si>
  <si>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</si>
  <si>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</si>
  <si>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</si>
  <si>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</si>
  <si>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</si>
  <si>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</si>
  <si>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</si>
  <si>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</si>
  <si>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</si>
  <si>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</si>
  <si>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</si>
  <si>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</si>
  <si>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</si>
  <si>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</si>
  <si>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</si>
  <si>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</si>
  <si>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</si>
  <si>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</si>
  <si>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</si>
  <si>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</si>
  <si>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</si>
  <si>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</si>
  <si>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</si>
  <si>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</si>
  <si>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</si>
  <si>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</si>
  <si>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</si>
  <si>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</si>
  <si>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</si>
  <si>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</si>
  <si>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</si>
  <si>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</si>
  <si>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</si>
  <si>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</si>
  <si>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</si>
  <si>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</si>
  <si>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</si>
  <si>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</si>
  <si>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</si>
  <si>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</si>
  <si>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</si>
  <si>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</si>
  <si>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</si>
  <si>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</si>
  <si>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</si>
  <si>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</si>
  <si>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</si>
  <si>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</si>
  <si>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</si>
  <si>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</si>
  <si>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</si>
  <si>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</si>
  <si>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</si>
  <si>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</si>
  <si>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</si>
  <si>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</si>
  <si>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</si>
  <si>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</si>
  <si>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</si>
  <si>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</si>
  <si>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</si>
  <si>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</si>
  <si>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</si>
  <si>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</si>
  <si>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</si>
  <si>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</si>
  <si>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</si>
  <si>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</si>
  <si>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</si>
  <si>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</si>
  <si>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</si>
  <si>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</si>
  <si>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</si>
  <si>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</si>
  <si>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</si>
  <si>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</si>
  <si>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</si>
  <si>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</si>
  <si>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</si>
  <si>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</si>
  <si>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</si>
  <si>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</si>
  <si>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</si>
  <si>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</si>
  <si>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</si>
  <si>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</si>
  <si>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</si>
  <si>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</si>
  <si>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</si>
  <si>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</si>
  <si>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</si>
  <si>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</si>
  <si>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</si>
  <si>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</si>
  <si>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</si>
  <si>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</si>
  <si>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</si>
  <si>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</si>
  <si>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</si>
  <si>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</si>
  <si>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</si>
  <si>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</si>
  <si>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</si>
  <si>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</si>
  <si>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</si>
  <si>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</si>
  <si>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</si>
  <si>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</si>
  <si>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</si>
  <si>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</si>
  <si>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</si>
  <si>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</si>
  <si>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</si>
  <si>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</si>
  <si>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</si>
  <si>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</si>
  <si>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</si>
  <si>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</si>
  <si>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</si>
  <si>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</si>
  <si>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</si>
  <si>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</si>
  <si>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</si>
  <si>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</si>
  <si>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</si>
  <si>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</si>
  <si>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</si>
  <si>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</si>
  <si>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</si>
  <si>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</si>
  <si>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</si>
  <si>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</si>
  <si>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</si>
  <si>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</si>
  <si>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</si>
  <si>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</si>
  <si>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</si>
  <si>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</si>
  <si>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</si>
  <si>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</si>
  <si>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</si>
  <si>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</si>
  <si>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</si>
  <si>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</si>
  <si>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</si>
  <si>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</si>
  <si>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</si>
  <si>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</si>
  <si>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</si>
  <si>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</si>
  <si>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</si>
  <si>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</si>
  <si>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</si>
  <si>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</si>
  <si>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</si>
  <si>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</si>
  <si>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</si>
  <si>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</si>
  <si>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</si>
  <si>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</si>
  <si>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</si>
  <si>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</si>
  <si>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</si>
  <si>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</si>
  <si>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</si>
  <si>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</si>
  <si>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</si>
  <si>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</si>
  <si>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</si>
  <si>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</si>
  <si>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</si>
  <si>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</si>
  <si>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</si>
  <si>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</si>
  <si>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</si>
  <si>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</si>
  <si>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</si>
  <si>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</si>
  <si>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</si>
  <si>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</si>
  <si>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</si>
  <si>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</si>
  <si>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</si>
  <si>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</si>
  <si>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</si>
  <si>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</si>
  <si>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</si>
  <si>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</si>
  <si>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</si>
  <si>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</si>
  <si>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</si>
  <si>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</si>
  <si>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</si>
  <si>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</si>
  <si>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</si>
  <si>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</si>
  <si>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</si>
  <si>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</si>
  <si>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</si>
  <si>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</si>
  <si>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</si>
  <si>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</si>
  <si>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</si>
  <si>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</si>
  <si>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</si>
  <si>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</si>
  <si>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</si>
  <si>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</si>
  <si>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</si>
  <si>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</si>
  <si>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</si>
  <si>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</si>
  <si>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</si>
  <si>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</si>
  <si>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</si>
  <si>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</si>
  <si>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</si>
  <si>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</si>
  <si>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</si>
  <si>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</si>
  <si>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</si>
  <si>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</si>
  <si>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</si>
  <si>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</si>
  <si>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</si>
  <si>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</si>
  <si>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</si>
  <si>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</si>
  <si>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</si>
  <si>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</si>
  <si>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</si>
  <si>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</si>
  <si>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</si>
  <si>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</si>
  <si>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</si>
  <si>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</si>
  <si>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</si>
  <si>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</si>
  <si>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</si>
  <si>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</si>
  <si>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</si>
  <si>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</si>
  <si>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</si>
  <si>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</si>
  <si>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</si>
  <si>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</si>
  <si>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</si>
  <si>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</si>
  <si>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</si>
  <si>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</si>
  <si>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</si>
  <si>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</si>
  <si>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</si>
  <si>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</si>
  <si>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</si>
  <si>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</si>
  <si>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</si>
  <si>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</si>
  <si>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</si>
  <si>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</si>
  <si>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</si>
  <si>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</si>
  <si>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</si>
  <si>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</si>
  <si>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</si>
  <si>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</si>
  <si>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</si>
  <si>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</si>
  <si>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</si>
  <si>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</si>
  <si>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</si>
  <si>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</si>
  <si>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</si>
  <si>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</si>
  <si>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</si>
  <si>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</si>
  <si>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</si>
  <si>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</si>
  <si>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</si>
  <si>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</si>
  <si>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</si>
  <si>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</si>
  <si>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</si>
  <si>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</si>
  <si>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</si>
  <si>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</si>
  <si>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</si>
  <si>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</si>
  <si>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</si>
  <si>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</si>
  <si>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</si>
  <si>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</si>
  <si>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</si>
  <si>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</si>
  <si>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</si>
  <si>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</si>
  <si>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</si>
  <si>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</si>
  <si>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</si>
  <si>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</si>
  <si>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</si>
  <si>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</si>
  <si>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</si>
  <si>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</si>
  <si>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</si>
  <si>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</si>
  <si>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</si>
  <si>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</si>
  <si>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</si>
  <si>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</si>
  <si>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</si>
  <si>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</si>
  <si>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</si>
  <si>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</si>
  <si>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</si>
  <si>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</si>
  <si>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</si>
  <si>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</si>
  <si>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</si>
  <si>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</si>
  <si>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</si>
  <si>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</si>
  <si>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</si>
  <si>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</si>
  <si>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</si>
  <si>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</si>
  <si>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</si>
  <si>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</si>
  <si>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</si>
  <si>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</si>
  <si>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</si>
  <si>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</si>
  <si>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</si>
  <si>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</si>
  <si>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</si>
  <si>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</si>
  <si>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</si>
  <si>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</si>
  <si>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</si>
  <si>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</si>
  <si>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</si>
  <si>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</si>
  <si>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</si>
  <si>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</si>
  <si>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</si>
  <si>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</si>
  <si>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</si>
  <si>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</si>
  <si>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</si>
  <si>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</si>
  <si>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</si>
  <si>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</si>
  <si>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</si>
  <si>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</si>
  <si>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</si>
  <si>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</si>
  <si>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</si>
  <si>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</si>
  <si>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</si>
  <si>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</si>
  <si>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</si>
  <si>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</si>
  <si>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</si>
  <si>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</si>
  <si>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</si>
  <si>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</si>
  <si>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</si>
  <si>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</si>
  <si>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</si>
  <si>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</si>
  <si>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</si>
  <si>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</si>
  <si>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</si>
  <si>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</si>
  <si>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</si>
  <si>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</si>
  <si>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</si>
  <si>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</si>
  <si>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</si>
  <si>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</si>
  <si>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</si>
  <si>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</si>
  <si>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</si>
  <si>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</si>
  <si>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</si>
  <si>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</si>
  <si>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</si>
  <si>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</si>
  <si>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</si>
  <si>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</si>
  <si>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</si>
  <si>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</si>
  <si>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</si>
  <si>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</si>
  <si>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</si>
  <si>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</si>
  <si>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</si>
  <si>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</si>
  <si>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</si>
  <si>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</si>
  <si>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</si>
  <si>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</si>
  <si>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</si>
  <si>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</si>
  <si>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</si>
  <si>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</si>
  <si>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</si>
  <si>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</si>
  <si>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</si>
  <si>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</si>
  <si>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</si>
  <si>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</si>
  <si>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</si>
  <si>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</si>
  <si>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</si>
  <si>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</si>
  <si>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</si>
  <si>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</si>
  <si>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</si>
  <si>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</si>
  <si>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</si>
  <si>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</si>
  <si>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</si>
  <si>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</si>
  <si>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</si>
  <si>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</si>
  <si>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</si>
  <si>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</si>
  <si>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</si>
  <si>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</si>
  <si>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</si>
  <si>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</si>
  <si>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</si>
  <si>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</si>
  <si>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</si>
  <si>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</si>
  <si>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</si>
  <si>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</si>
  <si>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</si>
  <si>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</si>
  <si>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</si>
  <si>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</si>
  <si>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</si>
  <si>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</si>
  <si>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</si>
  <si>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</si>
  <si>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</si>
  <si>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</si>
  <si>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</si>
  <si>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</si>
  <si>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</si>
  <si>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</si>
  <si>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</si>
  <si>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</si>
  <si>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</si>
  <si>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</si>
  <si>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</si>
  <si>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</si>
  <si>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</si>
  <si>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</si>
  <si>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</si>
  <si>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</si>
  <si>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</si>
  <si>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</si>
  <si>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</si>
  <si>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</si>
  <si>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</si>
  <si>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</si>
  <si>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</si>
  <si>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</si>
  <si>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</si>
  <si>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</si>
  <si>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</si>
  <si>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</si>
  <si>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</si>
  <si>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</si>
  <si>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</si>
  <si>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</si>
  <si>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</si>
  <si>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</si>
  <si>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</si>
  <si>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</si>
  <si>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</si>
  <si>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</si>
  <si>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</si>
  <si>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</si>
  <si>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</si>
  <si>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</si>
  <si>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</si>
  <si>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</si>
  <si>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</si>
  <si>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</si>
  <si>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</si>
  <si>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</si>
  <si>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</si>
  <si>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</si>
  <si>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</si>
  <si>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</si>
  <si>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</si>
  <si>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</si>
  <si>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</si>
  <si>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</si>
  <si>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</si>
  <si>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</si>
  <si>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</si>
  <si>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</si>
  <si>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</si>
  <si>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</si>
  <si>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</si>
  <si>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</si>
  <si>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</si>
  <si>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</si>
  <si>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</si>
  <si>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</si>
  <si>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</si>
  <si>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</si>
  <si>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</si>
  <si>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</si>
  <si>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</si>
  <si>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</si>
  <si>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</si>
  <si>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</si>
  <si>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</si>
  <si>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</si>
  <si>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</si>
  <si>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</si>
  <si>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</si>
  <si>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</si>
  <si>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</si>
  <si>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</si>
  <si>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</si>
  <si>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</si>
  <si>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</si>
  <si>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</si>
  <si>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</si>
  <si>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</si>
  <si>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</si>
  <si>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</si>
  <si>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</si>
  <si>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</si>
  <si>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</si>
  <si>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</si>
  <si>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</si>
  <si>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</si>
  <si>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</si>
  <si>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</si>
  <si>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</si>
  <si>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</si>
  <si>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</si>
  <si>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</si>
  <si>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</si>
  <si>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</si>
  <si>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</si>
  <si>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</si>
  <si>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</si>
  <si>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</si>
  <si>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</si>
  <si>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</si>
  <si>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</si>
  <si>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</si>
  <si>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</si>
  <si>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</si>
  <si>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</si>
  <si>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</si>
  <si>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</si>
  <si>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</si>
  <si>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</si>
  <si>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</si>
  <si>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</si>
  <si>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</si>
  <si>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</si>
  <si>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</si>
  <si>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</si>
  <si>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</si>
  <si>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</si>
  <si>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</si>
  <si>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</si>
  <si>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</si>
  <si>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</si>
  <si>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</si>
  <si>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</si>
  <si>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</si>
  <si>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</si>
  <si>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</si>
  <si>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</si>
  <si>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</si>
  <si>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</si>
  <si>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</si>
  <si>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</si>
  <si>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</si>
  <si>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</si>
  <si>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</si>
  <si>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</si>
  <si>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</si>
  <si>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</si>
  <si>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</si>
  <si>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</si>
  <si>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</si>
  <si>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</si>
  <si>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</si>
  <si>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</si>
  <si>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</si>
  <si>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</si>
  <si>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</si>
  <si>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</si>
  <si>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</si>
  <si>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</si>
  <si>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</si>
  <si>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</si>
  <si>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</si>
  <si>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</si>
  <si>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</si>
  <si>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</si>
  <si>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</si>
  <si>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</si>
  <si>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</si>
  <si>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</si>
  <si>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</si>
  <si>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</si>
  <si>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</si>
  <si>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</si>
  <si>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</si>
  <si>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</si>
  <si>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</si>
  <si>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</si>
  <si>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</si>
  <si>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</si>
  <si>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</si>
  <si>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</si>
  <si>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</si>
  <si>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</si>
  <si>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</si>
  <si>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</si>
  <si>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</si>
  <si>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</si>
  <si>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</si>
  <si>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</si>
  <si>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</si>
  <si>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</si>
  <si>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</si>
  <si>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</si>
  <si>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</si>
  <si>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</si>
  <si>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</si>
  <si>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</si>
  <si>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</si>
  <si>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</si>
  <si>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</si>
  <si>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</si>
  <si>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</si>
  <si>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</si>
  <si>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</si>
  <si>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</si>
  <si>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</si>
  <si>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</si>
  <si>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</si>
  <si>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</si>
  <si>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</si>
  <si>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</si>
  <si>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</si>
  <si>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</si>
  <si>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</si>
  <si>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</si>
  <si>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</si>
  <si>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</si>
  <si>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</si>
  <si>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</si>
  <si>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</si>
  <si>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</si>
  <si>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</si>
  <si>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</si>
  <si>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</si>
  <si>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</si>
  <si>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</si>
  <si>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</si>
  <si>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</si>
  <si>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</si>
  <si>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</si>
  <si>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</si>
  <si>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</si>
  <si>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</si>
  <si>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</si>
  <si>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</si>
  <si>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</si>
  <si>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</si>
  <si>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</si>
  <si>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</si>
  <si>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</si>
  <si>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</si>
  <si>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</si>
  <si>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</si>
  <si>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</si>
  <si>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</si>
  <si>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</si>
  <si>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</si>
  <si>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</si>
  <si>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</si>
  <si>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</si>
  <si>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</si>
  <si>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</si>
  <si>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</si>
  <si>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</si>
  <si>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</si>
  <si>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</si>
  <si>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</si>
  <si>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</si>
  <si>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</si>
  <si>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</si>
  <si>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</si>
  <si>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</si>
  <si>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</si>
  <si>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</si>
  <si>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</si>
  <si>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</si>
  <si>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</si>
  <si>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</si>
  <si>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</si>
  <si>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</si>
  <si>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</si>
  <si>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</si>
  <si>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</si>
  <si>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</si>
  <si>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</si>
  <si>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</si>
  <si>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</si>
  <si>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</si>
  <si>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</si>
  <si>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</si>
  <si>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</si>
  <si>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</si>
  <si>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</si>
  <si>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</si>
  <si>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</si>
  <si>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</si>
  <si>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</si>
  <si>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</si>
  <si>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</si>
  <si>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</si>
  <si>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</si>
  <si>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</si>
  <si>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</si>
  <si>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</si>
  <si>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</si>
  <si>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</si>
  <si>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</si>
  <si>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</si>
  <si>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</si>
  <si>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</si>
  <si>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</si>
  <si>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</si>
  <si>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</si>
  <si>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</si>
  <si>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</si>
  <si>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</si>
  <si>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</si>
  <si>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</si>
  <si>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</si>
  <si>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</si>
  <si>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</si>
  <si>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</si>
  <si>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</si>
  <si>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</si>
  <si>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</si>
  <si>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</si>
  <si>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</si>
  <si>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</si>
  <si>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</si>
  <si>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</si>
  <si>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</si>
  <si>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</si>
  <si>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</si>
  <si>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</si>
  <si>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</si>
  <si>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</si>
  <si>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</si>
  <si>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</si>
  <si>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</si>
  <si>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</si>
  <si>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</si>
  <si>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</si>
  <si>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</si>
  <si>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</si>
  <si>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</si>
  <si>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</si>
  <si>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</si>
  <si>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</si>
  <si>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</si>
  <si>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</si>
  <si>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</si>
  <si>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</si>
  <si>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</si>
  <si>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</si>
  <si>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</si>
  <si>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</si>
  <si>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</si>
  <si>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</si>
  <si>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</si>
  <si>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</si>
  <si>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</si>
  <si>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</si>
  <si>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</si>
  <si>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</si>
  <si>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</si>
  <si>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</si>
  <si>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</si>
  <si>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</si>
  <si>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</si>
  <si>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</si>
  <si>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</si>
  <si>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</si>
  <si>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</si>
  <si>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</si>
  <si>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</si>
  <si>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</si>
  <si>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</si>
  <si>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</si>
  <si>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</si>
  <si>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</si>
  <si>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</si>
  <si>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</si>
  <si>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</si>
  <si>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</si>
  <si>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</si>
  <si>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</si>
  <si>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</si>
  <si>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</si>
  <si>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</si>
  <si>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</si>
  <si>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</si>
  <si>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</si>
  <si>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</si>
  <si>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</si>
  <si>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</si>
  <si>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</si>
  <si>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</si>
  <si>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</si>
  <si>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</si>
  <si>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</si>
  <si>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</si>
  <si>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</si>
  <si>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</si>
  <si>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</si>
  <si>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</si>
  <si>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</si>
  <si>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</si>
  <si>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</si>
  <si>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</si>
  <si>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</si>
  <si>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</si>
  <si>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</si>
  <si>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</si>
  <si>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</si>
  <si>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</si>
  <si>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</si>
  <si>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</si>
  <si>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</si>
  <si>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</si>
  <si>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</si>
  <si>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</si>
  <si>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</si>
  <si>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</si>
  <si>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</si>
  <si>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</si>
  <si>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</si>
  <si>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</si>
  <si>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</si>
  <si>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</si>
  <si>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</si>
  <si>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</si>
  <si>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</si>
  <si>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</si>
  <si>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</si>
  <si>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</si>
  <si>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</si>
  <si>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</si>
  <si>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</si>
  <si>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</si>
  <si>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</si>
  <si>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</si>
  <si>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</si>
  <si>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</si>
  <si>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</si>
  <si>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</si>
  <si>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</si>
  <si>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</si>
  <si>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</si>
  <si>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</si>
  <si>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</si>
  <si>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</si>
  <si>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</si>
  <si>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</si>
  <si>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</si>
  <si>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</si>
  <si>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</si>
  <si>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</si>
  <si>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</si>
  <si>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</si>
  <si>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</si>
  <si>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</si>
  <si>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</si>
  <si>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</si>
  <si>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</si>
  <si>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</si>
  <si>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</si>
  <si>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</si>
  <si>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</si>
  <si>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</si>
  <si>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</si>
  <si>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</si>
  <si>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</si>
  <si>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</si>
  <si>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</si>
  <si>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</si>
  <si>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</si>
  <si>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</si>
  <si>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</si>
  <si>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</si>
  <si>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</si>
  <si>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</si>
  <si>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</si>
  <si>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</si>
  <si>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</si>
  <si>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</si>
  <si>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</si>
  <si>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</si>
  <si>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</si>
  <si>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</si>
  <si>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</si>
  <si>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</si>
  <si>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</si>
  <si>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</si>
  <si>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</si>
  <si>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</si>
  <si>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</si>
  <si>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</si>
  <si>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</si>
  <si>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</si>
  <si>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</si>
  <si>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</si>
  <si>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</si>
  <si>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</si>
  <si>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</si>
  <si>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</si>
  <si>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</si>
  <si>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</si>
  <si>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</si>
  <si>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</si>
  <si>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</si>
  <si>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</si>
  <si>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</si>
  <si>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</si>
  <si>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</si>
  <si>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</si>
  <si>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</si>
  <si>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</si>
  <si>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</si>
  <si>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</si>
  <si>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</si>
  <si>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</si>
  <si>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</si>
  <si>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</si>
  <si>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</si>
  <si>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</si>
  <si>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</si>
  <si>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</si>
  <si>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</si>
  <si>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</si>
  <si>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</si>
  <si>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</si>
  <si>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</si>
  <si>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</si>
  <si>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</si>
  <si>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</si>
  <si>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</si>
  <si>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</si>
  <si>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</si>
  <si>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</si>
  <si>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</si>
  <si>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</si>
  <si>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</si>
  <si>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</si>
  <si>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</si>
  <si>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</si>
  <si>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</si>
  <si>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</si>
  <si>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</si>
  <si>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</si>
  <si>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</si>
  <si>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</si>
  <si>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</si>
  <si>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</si>
  <si>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</si>
  <si>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</si>
  <si>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</si>
  <si>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</si>
  <si>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</si>
  <si>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</si>
  <si>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</si>
  <si>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</si>
  <si>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</si>
  <si>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</si>
  <si>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</si>
  <si>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</si>
  <si>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</si>
  <si>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</si>
  <si>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</si>
  <si>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</si>
  <si>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</si>
  <si>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</si>
  <si>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</si>
  <si>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</si>
  <si>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</si>
  <si>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</si>
  <si>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</si>
  <si>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</si>
  <si>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</si>
  <si>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</si>
  <si>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</si>
  <si>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</si>
  <si>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</si>
  <si>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</si>
  <si>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</si>
  <si>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</si>
  <si>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</si>
  <si>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</si>
  <si>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</si>
  <si>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</si>
  <si>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</si>
  <si>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</si>
  <si>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</si>
  <si>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</si>
  <si>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</si>
  <si>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</si>
  <si>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</si>
  <si>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</si>
  <si>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</si>
  <si>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</si>
  <si>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</si>
  <si>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</si>
  <si>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</si>
  <si>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</si>
  <si>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</si>
  <si>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</si>
  <si>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</si>
  <si>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</si>
  <si>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</si>
  <si>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</si>
  <si>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</si>
  <si>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</si>
  <si>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</si>
  <si>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</si>
  <si>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</si>
  <si>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</si>
  <si>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</si>
  <si>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</si>
  <si>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</si>
  <si>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</si>
  <si>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</si>
  <si>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</si>
  <si>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</si>
  <si>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</si>
  <si>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</si>
  <si>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</si>
  <si>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</si>
  <si>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</si>
  <si>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</si>
  <si>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</si>
  <si>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</si>
  <si>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</si>
  <si>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</si>
  <si>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</si>
  <si>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</si>
  <si>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</si>
  <si>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</si>
  <si>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</si>
  <si>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</si>
  <si>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</si>
  <si>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</si>
  <si>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</si>
  <si>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</si>
  <si>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</si>
  <si>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</si>
  <si>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</si>
  <si>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</si>
  <si>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</si>
  <si>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</si>
  <si>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</si>
  <si>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</si>
  <si>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</si>
  <si>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</si>
  <si>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</si>
  <si>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</si>
  <si>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</si>
  <si>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</si>
  <si>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</si>
  <si>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</si>
  <si>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</si>
  <si>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</si>
  <si>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</si>
  <si>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</si>
  <si>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</si>
  <si>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</si>
  <si>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</si>
  <si>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</si>
  <si>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</si>
  <si>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</si>
  <si>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</si>
  <si>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</si>
  <si>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</si>
  <si>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</si>
  <si>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</si>
  <si>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</si>
  <si>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</si>
  <si>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</si>
  <si>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</si>
  <si>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</si>
  <si>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</si>
  <si>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</si>
  <si>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</si>
  <si>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</si>
  <si>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</si>
  <si>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</si>
  <si>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</si>
  <si>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</si>
  <si>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</si>
  <si>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</si>
  <si>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</si>
  <si>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</si>
  <si>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</si>
  <si>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</si>
  <si>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</si>
  <si>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</si>
  <si>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</si>
  <si>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</si>
  <si>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</si>
  <si>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</si>
  <si>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</si>
  <si>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</si>
  <si>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</si>
  <si>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</si>
  <si>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</si>
  <si>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</si>
  <si>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</si>
  <si>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</si>
  <si>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</si>
  <si>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</si>
  <si>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</si>
  <si>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</si>
  <si>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</si>
  <si>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</si>
  <si>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</si>
  <si>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</si>
  <si>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</si>
  <si>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</si>
  <si>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</si>
  <si>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</si>
  <si>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</si>
  <si>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</si>
  <si>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</si>
  <si>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</si>
  <si>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</si>
  <si>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</si>
  <si>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</si>
  <si>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</si>
  <si>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</si>
  <si>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</si>
  <si>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</si>
  <si>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</si>
  <si>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</si>
  <si>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</si>
  <si>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</si>
  <si>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</si>
  <si>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</si>
  <si>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</si>
  <si>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</si>
  <si>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</si>
  <si>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</si>
  <si>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</si>
  <si>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</si>
  <si>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</si>
  <si>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</si>
  <si>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</si>
  <si>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</si>
  <si>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</si>
  <si>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</si>
  <si>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</si>
  <si>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</si>
  <si>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</si>
  <si>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</si>
  <si>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</si>
  <si>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</si>
  <si>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</si>
  <si>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</si>
  <si>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</si>
  <si>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</si>
  <si>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</si>
  <si>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</si>
  <si>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</si>
  <si>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</si>
  <si>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</si>
  <si>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</si>
  <si>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</si>
  <si>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</si>
  <si>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</si>
  <si>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</si>
  <si>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</si>
  <si>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</si>
  <si>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</si>
  <si>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</si>
  <si>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</si>
  <si>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</si>
  <si>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</si>
  <si>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</si>
  <si>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</si>
  <si>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</si>
  <si>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</si>
  <si>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</si>
  <si>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</si>
  <si>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</si>
  <si>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</si>
  <si>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</si>
  <si>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</si>
  <si>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</si>
  <si>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</si>
  <si>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</si>
  <si>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</si>
  <si>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</si>
  <si>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</si>
  <si>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</si>
  <si>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</si>
  <si>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</si>
  <si>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</si>
  <si>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</si>
  <si>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</si>
  <si>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</si>
  <si>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</si>
  <si>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</si>
  <si>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</si>
  <si>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</si>
  <si>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</si>
  <si>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</si>
  <si>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</si>
  <si>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</si>
  <si>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</si>
  <si>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</si>
  <si>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</si>
  <si>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</si>
  <si>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</si>
  <si>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</si>
  <si>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</si>
  <si>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</si>
  <si>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</si>
  <si>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</si>
  <si>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</si>
  <si>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</si>
  <si>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</si>
  <si>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</si>
  <si>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</si>
  <si>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</si>
  <si>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</si>
  <si>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</si>
  <si>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</si>
  <si>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</si>
  <si>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</si>
  <si>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</si>
  <si>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</si>
  <si>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</si>
  <si>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</si>
  <si>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</si>
  <si>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</si>
  <si>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</si>
  <si>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</si>
  <si>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</si>
  <si>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</si>
  <si>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</si>
  <si>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</si>
  <si>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</si>
  <si>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</si>
  <si>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</si>
  <si>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</si>
  <si>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</si>
  <si>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</si>
  <si>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</si>
  <si>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</si>
  <si>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</si>
  <si>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</si>
  <si>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</si>
  <si>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</si>
  <si>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</si>
  <si>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</si>
  <si>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</si>
  <si>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</si>
  <si>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</si>
  <si>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</si>
  <si>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</si>
  <si>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</si>
  <si>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</si>
  <si>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</si>
  <si>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</si>
  <si>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</si>
  <si>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</si>
  <si>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</si>
  <si>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</si>
  <si>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</si>
  <si>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</si>
  <si>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</si>
  <si>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</si>
  <si>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</si>
  <si>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</si>
  <si>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</si>
  <si>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</si>
  <si>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</si>
  <si>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</si>
  <si>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</si>
  <si>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</si>
  <si>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</si>
  <si>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</si>
  <si>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</si>
  <si>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</si>
  <si>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</si>
  <si>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</si>
  <si>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</si>
  <si>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</si>
  <si>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</si>
  <si>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</si>
  <si>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</si>
  <si>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</si>
  <si>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</si>
  <si>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</si>
  <si>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</si>
  <si>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</si>
  <si>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</si>
  <si>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</si>
  <si>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</si>
  <si>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</si>
  <si>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</si>
  <si>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</si>
  <si>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</si>
  <si>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</si>
  <si>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</si>
  <si>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</si>
  <si>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</si>
  <si>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</si>
  <si>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</si>
  <si>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</si>
  <si>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</si>
  <si>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</si>
  <si>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</si>
  <si>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</si>
  <si>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</si>
  <si>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</si>
  <si>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</si>
  <si>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</si>
  <si>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</si>
  <si>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</si>
  <si>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</si>
  <si>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</si>
  <si>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</si>
  <si>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</si>
  <si>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</si>
  <si>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</si>
  <si>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</si>
  <si>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</si>
  <si>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</si>
  <si>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</si>
  <si>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</si>
  <si>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</si>
  <si>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</si>
  <si>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</si>
  <si>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</si>
  <si>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</si>
  <si>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</si>
  <si>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</si>
  <si>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</si>
  <si>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</si>
  <si>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</si>
  <si>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</si>
  <si>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</si>
  <si>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</si>
  <si>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</si>
  <si>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</si>
  <si>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</si>
  <si>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</si>
  <si>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</si>
  <si>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</si>
  <si>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</si>
  <si>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</si>
  <si>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</si>
  <si>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</si>
  <si>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</si>
  <si>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</si>
  <si>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</si>
  <si>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</si>
  <si>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</si>
  <si>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</si>
  <si>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</si>
  <si>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</si>
  <si>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</si>
  <si>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</si>
  <si>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</si>
  <si>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</si>
  <si>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</si>
  <si>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</si>
  <si>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</si>
  <si>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</si>
  <si>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</si>
  <si>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</si>
  <si>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</si>
  <si>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</si>
  <si>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</si>
  <si>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</si>
  <si>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</si>
  <si>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</si>
  <si>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</si>
  <si>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</si>
  <si>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</si>
  <si>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</si>
  <si>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</si>
  <si>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</si>
  <si>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</si>
  <si>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</si>
  <si>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</si>
  <si>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</si>
  <si>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</si>
  <si>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</si>
  <si>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</si>
  <si>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</si>
  <si>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</si>
  <si>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</si>
  <si>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</si>
  <si>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</si>
  <si>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</si>
  <si>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</si>
  <si>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</si>
  <si>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</si>
  <si>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</si>
  <si>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</si>
  <si>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</si>
  <si>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</si>
  <si>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</si>
  <si>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</si>
  <si>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</si>
  <si>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</si>
  <si>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</si>
  <si>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</si>
  <si>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</si>
  <si>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</si>
  <si>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</si>
  <si>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</si>
  <si>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</si>
  <si>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</si>
  <si>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</si>
  <si>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</si>
  <si>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</si>
  <si>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</si>
  <si>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</si>
  <si>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</si>
  <si>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</si>
  <si>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</si>
  <si>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</si>
  <si>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</si>
  <si>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</si>
  <si>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</si>
  <si>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</si>
  <si>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</si>
  <si>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</si>
  <si>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</si>
  <si>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</si>
  <si>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</si>
  <si>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</si>
  <si>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</si>
  <si>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</si>
  <si>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</si>
  <si>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</si>
  <si>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</si>
  <si>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</si>
  <si>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</si>
  <si>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</si>
  <si>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</si>
  <si>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</si>
  <si>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</si>
  <si>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</si>
  <si>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</si>
  <si>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</si>
  <si>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</si>
  <si>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</si>
  <si>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</si>
  <si>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</si>
  <si>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</si>
  <si>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</si>
  <si>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</si>
  <si>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</si>
  <si>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</si>
  <si>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</si>
  <si>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</si>
  <si>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</si>
  <si>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</si>
  <si>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</si>
  <si>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</si>
  <si>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</si>
  <si>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</si>
  <si>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</si>
  <si>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</si>
  <si>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</si>
  <si>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</si>
  <si>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</si>
  <si>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</si>
  <si>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</si>
  <si>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</si>
  <si>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</si>
  <si>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</si>
  <si>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</si>
  <si>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</si>
  <si>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</si>
  <si>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</si>
  <si>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</si>
  <si>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</si>
  <si>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</si>
  <si>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</si>
  <si>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</si>
  <si>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</si>
  <si>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</si>
  <si>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</si>
  <si>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</si>
  <si>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</si>
  <si>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</si>
  <si>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</si>
  <si>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</si>
  <si>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</si>
  <si>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</si>
  <si>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</si>
  <si>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</si>
  <si>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</si>
  <si>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</si>
  <si>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</si>
  <si>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</si>
  <si>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</si>
  <si>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</si>
  <si>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</si>
  <si>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</si>
  <si>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</si>
  <si>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</si>
  <si>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</si>
  <si>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</si>
  <si>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</si>
  <si>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</si>
  <si>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</si>
  <si>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</si>
  <si>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</si>
  <si>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</si>
  <si>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</si>
  <si>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</si>
  <si>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</si>
  <si>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</si>
  <si>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</si>
  <si>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</si>
  <si>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</si>
  <si>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</si>
  <si>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</si>
  <si>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</si>
  <si>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</si>
  <si>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</si>
  <si>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</si>
  <si>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</si>
  <si>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</si>
  <si>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</si>
  <si>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</si>
  <si>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</si>
  <si>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</si>
  <si>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</si>
  <si>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</si>
  <si>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</si>
  <si>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</si>
  <si>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</si>
  <si>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</si>
  <si>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</si>
  <si>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</si>
  <si>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</si>
  <si>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</si>
  <si>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</si>
  <si>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</si>
  <si>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</si>
  <si>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</si>
  <si>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</si>
  <si>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</si>
  <si>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</si>
  <si>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</si>
  <si>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</si>
  <si>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</si>
  <si>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</si>
  <si>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</si>
  <si>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</si>
  <si>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</si>
  <si>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</si>
  <si>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</si>
  <si>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</si>
  <si>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</si>
  <si>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</si>
  <si>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</si>
  <si>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</si>
  <si>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</si>
  <si>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</si>
  <si>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</si>
  <si>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</si>
  <si>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</si>
  <si>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</si>
  <si>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</si>
  <si>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</si>
  <si>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</si>
  <si>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</si>
  <si>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</si>
  <si>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</si>
  <si>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</si>
  <si>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</si>
  <si>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</si>
  <si>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</si>
  <si>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</si>
  <si>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</si>
  <si>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</si>
  <si>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</si>
  <si>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</si>
  <si>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</si>
  <si>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</si>
  <si>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</si>
  <si>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</si>
  <si>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</si>
  <si>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</si>
  <si>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</si>
  <si>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</si>
  <si>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</si>
  <si>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</si>
  <si>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</si>
  <si>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</si>
  <si>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</si>
  <si>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</si>
  <si>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</si>
  <si>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</si>
  <si>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</si>
  <si>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</si>
  <si>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</si>
  <si>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</si>
  <si>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</si>
  <si>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</si>
  <si>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</si>
  <si>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</si>
  <si>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</si>
  <si>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</si>
  <si>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</si>
  <si>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</si>
  <si>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</si>
  <si>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</si>
  <si>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</si>
  <si>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</si>
  <si>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</si>
  <si>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</si>
  <si>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</si>
  <si>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</si>
  <si>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</si>
  <si>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</si>
  <si>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</si>
  <si>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</si>
  <si>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</si>
  <si>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</si>
  <si>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</si>
  <si>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</si>
  <si>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</si>
  <si>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</si>
  <si>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</si>
  <si>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</si>
  <si>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</si>
  <si>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</si>
  <si>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</si>
  <si>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</si>
  <si>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</si>
  <si>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</si>
  <si>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</si>
  <si>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</si>
  <si>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</si>
  <si>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</si>
  <si>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</si>
  <si>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</si>
  <si>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</si>
  <si>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</si>
  <si>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</si>
  <si>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</si>
  <si>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</si>
  <si>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</si>
  <si>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</si>
  <si>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</si>
  <si>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</si>
  <si>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</si>
  <si>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</si>
  <si>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</si>
  <si>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</si>
  <si>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</si>
  <si>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</si>
  <si>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</si>
  <si>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</si>
  <si>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</si>
  <si>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</si>
  <si>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</si>
  <si>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</si>
  <si>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</si>
  <si>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</si>
  <si>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</si>
  <si>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</si>
  <si>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</si>
  <si>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</si>
  <si>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</si>
  <si>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</si>
  <si>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</si>
  <si>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</si>
  <si>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</si>
  <si>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</si>
  <si>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</si>
  <si>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</si>
  <si>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</si>
  <si>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</si>
  <si>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</si>
  <si>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</si>
  <si>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</si>
  <si>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</si>
  <si>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</si>
  <si>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</si>
  <si>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</si>
  <si>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</si>
  <si>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</si>
  <si>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</si>
  <si>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</si>
  <si>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</si>
  <si>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</si>
  <si>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</si>
  <si>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</si>
  <si>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</si>
  <si>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</si>
  <si>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</si>
  <si>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</si>
  <si>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</si>
  <si>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</si>
  <si>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</si>
  <si>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</si>
  <si>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</si>
  <si>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</si>
  <si>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</si>
  <si>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</si>
  <si>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</si>
  <si>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</si>
  <si>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</si>
  <si>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</si>
  <si>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</si>
  <si>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</si>
  <si>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</si>
  <si>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</si>
  <si>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</si>
  <si>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</si>
  <si>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</si>
  <si>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</si>
  <si>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</si>
  <si>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</si>
  <si>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</si>
  <si>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</si>
  <si>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</si>
  <si>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</si>
  <si>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</si>
  <si>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</si>
  <si>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</si>
  <si>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</si>
  <si>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</si>
  <si>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</si>
  <si>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</si>
  <si>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</si>
  <si>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</si>
  <si>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</si>
  <si>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</si>
  <si>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</si>
  <si>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</si>
  <si>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</si>
  <si>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</si>
  <si>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</si>
  <si>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</si>
  <si>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</si>
  <si>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</si>
  <si>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</si>
  <si>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</si>
  <si>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</si>
  <si>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</si>
  <si>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</si>
  <si>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</si>
  <si>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</si>
  <si>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</si>
  <si>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</si>
  <si>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</si>
  <si>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</si>
  <si>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</si>
  <si>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</si>
  <si>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</si>
  <si>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</si>
  <si>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</si>
  <si>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</si>
  <si>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</si>
  <si>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</si>
  <si>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</si>
  <si>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</si>
  <si>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</si>
  <si>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</si>
  <si>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</si>
  <si>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</si>
  <si>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</si>
  <si>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</si>
  <si>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</si>
  <si>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</si>
  <si>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</si>
  <si>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</si>
  <si>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</si>
  <si>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</si>
  <si>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</si>
  <si>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</si>
  <si>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</si>
  <si>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</si>
  <si>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</si>
  <si>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</si>
  <si>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</si>
  <si>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</si>
  <si>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</si>
  <si>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</si>
  <si>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</si>
  <si>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</si>
  <si>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</si>
  <si>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</si>
  <si>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</si>
  <si>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</si>
  <si>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</si>
  <si>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</si>
  <si>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</si>
  <si>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</si>
  <si>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</si>
  <si>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</si>
  <si>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</si>
  <si>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</si>
  <si>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</si>
  <si>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</si>
  <si>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</si>
  <si>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</si>
  <si>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</si>
  <si>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</si>
  <si>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</si>
  <si>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</si>
  <si>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</si>
  <si>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</si>
  <si>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</si>
  <si>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</si>
  <si>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</si>
  <si>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</si>
  <si>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</si>
  <si>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</si>
  <si>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</si>
  <si>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</si>
  <si>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</si>
  <si>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</si>
  <si>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</si>
  <si>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</si>
  <si>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</si>
  <si>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</si>
  <si>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</si>
  <si>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</si>
  <si>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</si>
  <si>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</si>
  <si>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</si>
  <si>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</si>
  <si>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</si>
  <si>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</si>
  <si>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</si>
  <si>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</si>
  <si>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</si>
  <si>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</si>
  <si>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</si>
  <si>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</si>
  <si>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</si>
  <si>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</si>
  <si>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</si>
  <si>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</si>
  <si>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</si>
  <si>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</si>
  <si>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</si>
  <si>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</si>
  <si>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</si>
  <si>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</si>
  <si>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</si>
  <si>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</si>
  <si>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</si>
  <si>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</si>
  <si>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</si>
  <si>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</si>
  <si>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</si>
  <si>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</si>
  <si>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</si>
  <si>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</si>
  <si>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</si>
  <si>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</si>
  <si>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</si>
  <si>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</si>
  <si>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</si>
  <si>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</si>
  <si>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</si>
  <si>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</si>
  <si>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</si>
  <si>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</si>
  <si>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</si>
  <si>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</si>
  <si>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</si>
  <si>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</si>
  <si>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</si>
  <si>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</si>
  <si>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</si>
  <si>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</si>
  <si>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</si>
  <si>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</si>
  <si>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</si>
  <si>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</si>
  <si>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</si>
  <si>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</si>
  <si>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</si>
  <si>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</si>
  <si>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</si>
  <si>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</si>
  <si>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</si>
  <si>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</si>
  <si>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</si>
  <si>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</si>
  <si>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</si>
  <si>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</si>
  <si>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</si>
  <si>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</si>
  <si>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</si>
  <si>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</si>
  <si>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</si>
  <si>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</si>
  <si>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</si>
  <si>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</si>
  <si>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</si>
  <si>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</si>
  <si>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</si>
  <si>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</si>
  <si>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</si>
  <si>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</si>
  <si>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</si>
  <si>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</si>
  <si>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</si>
  <si>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</si>
  <si>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</si>
  <si>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</si>
  <si>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</si>
  <si>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</si>
  <si>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</si>
  <si>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</si>
  <si>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</si>
  <si>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</si>
  <si>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</si>
  <si>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</si>
  <si>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</si>
  <si>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</si>
  <si>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</si>
  <si>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</si>
  <si>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</si>
  <si>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</si>
  <si>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</si>
  <si>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</si>
  <si>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</si>
  <si>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</si>
  <si>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</si>
  <si>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</si>
  <si>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</si>
  <si>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</si>
  <si>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</si>
  <si>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</si>
  <si>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</si>
  <si>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</si>
  <si>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</si>
  <si>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</si>
  <si>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</si>
  <si>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</si>
  <si>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</si>
  <si>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</si>
  <si>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</si>
  <si>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</si>
  <si>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</si>
  <si>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</si>
  <si>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</si>
  <si>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</si>
  <si>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</si>
  <si>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</si>
  <si>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</si>
  <si>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</si>
  <si>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</si>
  <si>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</si>
  <si>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</si>
  <si>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</si>
  <si>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</si>
  <si>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</si>
  <si>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</si>
  <si>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</si>
  <si>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</si>
  <si>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</si>
  <si>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</si>
  <si>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</si>
  <si>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</si>
  <si>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</si>
  <si>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</si>
  <si>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</si>
  <si>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</si>
  <si>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</si>
  <si>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</si>
  <si>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</si>
  <si>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</si>
  <si>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</si>
  <si>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</si>
  <si>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</si>
  <si>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</si>
  <si>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</si>
  <si>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</si>
  <si>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</si>
  <si>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</si>
  <si>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</si>
  <si>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</si>
  <si>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</si>
  <si>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</si>
  <si>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</si>
  <si>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</si>
  <si>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</si>
  <si>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</si>
  <si>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</si>
  <si>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</si>
  <si>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</si>
  <si>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</si>
  <si>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</si>
  <si>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</si>
  <si>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</si>
  <si>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</si>
  <si>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</si>
  <si>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</si>
  <si>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</si>
  <si>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</si>
  <si>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</si>
  <si>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</si>
  <si>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</si>
  <si>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</si>
  <si>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</si>
  <si>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</si>
  <si>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</si>
  <si>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</si>
  <si>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</si>
  <si>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</si>
  <si>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</si>
  <si>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</si>
  <si>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</si>
  <si>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</si>
  <si>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</si>
  <si>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</si>
  <si>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</si>
  <si>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</si>
  <si>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</si>
  <si>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</si>
  <si>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</si>
  <si>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</si>
  <si>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</si>
  <si>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</si>
  <si>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</si>
  <si>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</si>
  <si>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</si>
  <si>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</si>
  <si>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</si>
  <si>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</si>
  <si>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</si>
  <si>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</si>
  <si>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</si>
  <si>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</si>
  <si>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</si>
  <si>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</si>
  <si>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</si>
  <si>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</si>
  <si>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</si>
  <si>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</si>
  <si>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</si>
  <si>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</si>
  <si>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</si>
  <si>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</si>
  <si>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</si>
  <si>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</si>
  <si>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</si>
  <si>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</si>
  <si>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</si>
  <si>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</si>
  <si>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</si>
  <si>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</si>
  <si>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</si>
  <si>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</si>
  <si>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</si>
  <si>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</si>
  <si>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</si>
  <si>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</si>
  <si>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</si>
  <si>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</si>
  <si>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</si>
  <si>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</si>
  <si>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</si>
  <si>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</si>
  <si>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</si>
  <si>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</si>
  <si>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</si>
  <si>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</si>
  <si>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</si>
  <si>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</si>
  <si>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</si>
  <si>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</si>
  <si>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</si>
  <si>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</si>
  <si>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</si>
  <si>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</si>
  <si>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</si>
  <si>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</si>
  <si>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</si>
  <si>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</si>
  <si>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</si>
  <si>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</si>
  <si>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</si>
  <si>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</si>
  <si>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</si>
  <si>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</si>
  <si>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</si>
  <si>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</si>
  <si>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</si>
  <si>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</si>
  <si>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</si>
  <si>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</si>
  <si>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</si>
  <si>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</si>
  <si>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</si>
  <si>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</si>
  <si>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</si>
  <si>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</si>
  <si>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</si>
  <si>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</si>
  <si>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</si>
  <si>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</si>
  <si>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</si>
  <si>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</si>
  <si>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</si>
  <si>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</si>
  <si>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</si>
  <si>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</si>
  <si>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</si>
  <si>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</si>
  <si>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</si>
  <si>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</si>
  <si>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</si>
  <si>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</si>
  <si>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</si>
  <si>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</si>
  <si>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</si>
  <si>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</si>
  <si>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</si>
  <si>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</si>
  <si>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</si>
  <si>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</si>
  <si>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</si>
  <si>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</si>
  <si>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</si>
  <si>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</si>
  <si>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</si>
  <si>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</si>
  <si>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</si>
  <si>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</si>
  <si>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</si>
  <si>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</si>
  <si>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</si>
  <si>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</si>
  <si>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</si>
  <si>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</si>
  <si>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</si>
  <si>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</si>
  <si>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</si>
  <si>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</si>
  <si>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</si>
  <si>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</si>
  <si>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</si>
  <si>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</si>
  <si>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</si>
  <si>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</si>
  <si>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</si>
  <si>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</si>
  <si>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</si>
  <si>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</si>
  <si>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</si>
  <si>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</si>
  <si>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</si>
  <si>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</si>
  <si>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</si>
  <si>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</si>
  <si>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</si>
  <si>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</si>
  <si>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</si>
  <si>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</si>
  <si>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</si>
  <si>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</si>
  <si>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</si>
  <si>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</si>
  <si>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</si>
  <si>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</si>
  <si>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</si>
  <si>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</si>
  <si>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</si>
  <si>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</si>
  <si>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</si>
  <si>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</si>
  <si>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</si>
  <si>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</si>
  <si>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</si>
  <si>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</si>
  <si>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</si>
  <si>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</si>
  <si>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</si>
  <si>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</si>
  <si>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</si>
  <si>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</si>
  <si>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</si>
  <si>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</si>
  <si>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</si>
  <si>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</si>
  <si>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</si>
  <si>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</si>
  <si>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</si>
  <si>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</si>
  <si>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</si>
  <si>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</si>
  <si>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</si>
  <si>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</si>
  <si>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</si>
  <si>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</si>
  <si>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</si>
  <si>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</si>
  <si>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</si>
  <si>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</si>
  <si>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</si>
  <si>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</si>
  <si>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</si>
  <si>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</si>
  <si>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</si>
  <si>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</si>
  <si>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</si>
  <si>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</si>
  <si>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</si>
  <si>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</si>
  <si>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</si>
  <si>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</si>
  <si>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</si>
  <si>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</si>
  <si>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</si>
  <si>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</si>
  <si>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</si>
  <si>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</si>
  <si>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</si>
  <si>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</si>
  <si>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</si>
  <si>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</si>
  <si>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</si>
  <si>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</si>
  <si>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</si>
  <si>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</si>
  <si>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</si>
  <si>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</si>
  <si>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</si>
  <si>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</si>
  <si>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</si>
  <si>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</si>
  <si>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</si>
  <si>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</si>
  <si>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</si>
  <si>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</si>
  <si>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</si>
  <si>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</si>
  <si>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</si>
  <si>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</si>
  <si>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</si>
  <si>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</si>
  <si>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</si>
  <si>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</si>
  <si>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</si>
  <si>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</si>
  <si>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</si>
  <si>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</si>
  <si>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</si>
  <si>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</si>
  <si>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</si>
  <si>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</si>
  <si>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</si>
  <si>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</si>
  <si>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</si>
  <si>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</si>
  <si>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</si>
  <si>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</si>
  <si>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</si>
  <si>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</si>
  <si>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</si>
  <si>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</si>
  <si>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</si>
  <si>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</si>
  <si>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</si>
  <si>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</si>
  <si>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</si>
  <si>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</si>
  <si>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</si>
  <si>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</si>
  <si>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</si>
  <si>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</si>
  <si>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</si>
  <si>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</si>
  <si>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</si>
  <si>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</si>
  <si>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</si>
  <si>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</si>
  <si>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</si>
  <si>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</si>
  <si>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</si>
  <si>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</si>
  <si>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</si>
  <si>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</si>
  <si>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</si>
  <si>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</si>
  <si>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</si>
  <si>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</si>
  <si>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</si>
  <si>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</si>
  <si>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</si>
  <si>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</si>
  <si>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</si>
  <si>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</si>
  <si>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</si>
  <si>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</si>
  <si>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</si>
  <si>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</si>
  <si>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</si>
  <si>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</si>
  <si>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</si>
  <si>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</si>
  <si>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</si>
  <si>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</si>
  <si>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</si>
  <si>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</si>
  <si>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</si>
  <si>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</si>
  <si>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</si>
  <si>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</si>
  <si>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</si>
  <si>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</si>
  <si>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</si>
  <si>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</si>
  <si>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</si>
  <si>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</si>
  <si>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</si>
  <si>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</si>
  <si>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</si>
  <si>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</si>
  <si>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</si>
  <si>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</si>
  <si>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</si>
  <si>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</si>
  <si>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</si>
  <si>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</si>
  <si>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</si>
  <si>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</si>
  <si>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</si>
  <si>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</si>
  <si>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</si>
  <si>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</si>
  <si>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</si>
  <si>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</si>
  <si>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</si>
  <si>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</si>
  <si>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</si>
  <si>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</si>
  <si>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</si>
  <si>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</si>
  <si>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</si>
  <si>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</si>
  <si>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</si>
  <si>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</si>
  <si>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</si>
  <si>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</si>
  <si>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</si>
  <si>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</si>
  <si>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</si>
  <si>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</si>
  <si>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</si>
  <si>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</si>
  <si>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</si>
  <si>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</si>
  <si>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</si>
  <si>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</si>
  <si>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</si>
  <si>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</si>
  <si>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</si>
  <si>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</si>
  <si>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</si>
  <si>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</si>
  <si>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</si>
  <si>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</si>
  <si>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</si>
  <si>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</si>
  <si>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</si>
  <si>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</si>
  <si>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</si>
  <si>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</si>
  <si>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</si>
  <si>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</si>
  <si>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</si>
  <si>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</si>
  <si>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</si>
  <si>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</si>
  <si>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</si>
  <si>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</si>
  <si>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</si>
  <si>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</si>
  <si>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</si>
  <si>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</si>
  <si>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</si>
  <si>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</si>
  <si>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</si>
  <si>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</si>
  <si>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</si>
  <si>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</si>
  <si>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</si>
  <si>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</si>
  <si>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</si>
  <si>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</si>
  <si>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</si>
  <si>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</si>
  <si>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</si>
  <si>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</si>
  <si>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</si>
  <si>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</si>
  <si>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</si>
  <si>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</si>
  <si>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</si>
  <si>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</si>
  <si>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</si>
  <si>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</si>
  <si>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</si>
  <si>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</si>
  <si>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</si>
  <si>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</si>
  <si>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</si>
  <si>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</si>
  <si>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</si>
  <si>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</si>
  <si>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</si>
  <si>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</si>
  <si>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</si>
  <si>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</si>
  <si>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</si>
  <si>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</si>
  <si>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</si>
  <si>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</si>
  <si>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</si>
  <si>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</si>
  <si>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</si>
  <si>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</si>
  <si>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</si>
  <si>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</si>
  <si>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</si>
  <si>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</si>
  <si>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</si>
  <si>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</si>
  <si>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</si>
  <si>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</si>
  <si>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</si>
  <si>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</si>
  <si>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</si>
  <si>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</si>
  <si>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</si>
  <si>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</si>
  <si>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</si>
  <si>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</si>
  <si>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</si>
  <si>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</si>
  <si>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</si>
  <si>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</si>
  <si>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</si>
  <si>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</si>
  <si>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</si>
  <si>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</si>
  <si>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</si>
  <si>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</si>
  <si>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</si>
  <si>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</si>
  <si>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</si>
  <si>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</si>
  <si>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</si>
  <si>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</si>
  <si>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</si>
  <si>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</si>
  <si>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</si>
  <si>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</si>
  <si>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</si>
  <si>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</si>
  <si>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</si>
  <si>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</si>
  <si>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</si>
  <si>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</si>
  <si>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</si>
  <si>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</si>
  <si>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</si>
  <si>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</si>
  <si>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</si>
  <si>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</si>
  <si>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</si>
  <si>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</si>
  <si>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</si>
  <si>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</si>
  <si>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</si>
  <si>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</si>
  <si>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</si>
  <si>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</si>
  <si>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</si>
  <si>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</si>
  <si>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</si>
  <si>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</si>
  <si>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</si>
  <si>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</si>
  <si>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</si>
  <si>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</si>
  <si>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</si>
  <si>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</si>
  <si>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</si>
  <si>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</si>
  <si>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</si>
  <si>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</si>
  <si>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</si>
  <si>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</si>
  <si>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</si>
  <si>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</si>
  <si>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</si>
  <si>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</si>
  <si>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</si>
  <si>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</si>
  <si>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</si>
  <si>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</si>
  <si>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</si>
  <si>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</si>
  <si>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</si>
  <si>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</si>
  <si>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</si>
  <si>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</si>
  <si>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</si>
  <si>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</si>
  <si>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</si>
  <si>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</si>
  <si>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</si>
  <si>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</si>
  <si>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</si>
  <si>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</si>
  <si>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</si>
  <si>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</si>
  <si>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</si>
  <si>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</si>
  <si>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</si>
  <si>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</si>
  <si>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</si>
  <si>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</si>
  <si>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</si>
  <si>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</si>
  <si>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</si>
  <si>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</si>
  <si>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</si>
  <si>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</si>
  <si>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</si>
  <si>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</si>
  <si>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</si>
  <si>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</si>
  <si>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</si>
  <si>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</si>
  <si>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</si>
  <si>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</si>
  <si>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</si>
  <si>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</si>
  <si>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</si>
  <si>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</si>
  <si>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</si>
  <si>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</si>
  <si>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</si>
  <si>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</si>
  <si>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</si>
  <si>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</si>
  <si>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</si>
  <si>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</si>
  <si>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</si>
  <si>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</si>
  <si>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</si>
  <si>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</si>
  <si>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</si>
  <si>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</si>
  <si>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</si>
  <si>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</si>
  <si>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</si>
  <si>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</si>
  <si>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</si>
  <si>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</si>
  <si>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</si>
  <si>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</si>
  <si>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</si>
  <si>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</si>
  <si>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</si>
  <si>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</si>
  <si>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</si>
  <si>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</si>
  <si>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</si>
  <si>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</si>
  <si>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</si>
  <si>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</si>
  <si>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</si>
  <si>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</si>
  <si>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</si>
  <si>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</si>
  <si>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</si>
  <si>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</si>
  <si>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</si>
  <si>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</si>
  <si>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</si>
  <si>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</si>
  <si>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</si>
  <si>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</si>
  <si>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</si>
  <si>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</si>
  <si>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</si>
  <si>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</si>
  <si>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</si>
  <si>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</si>
  <si>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</si>
  <si>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</si>
  <si>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</si>
  <si>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</si>
  <si>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</si>
  <si>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</si>
  <si>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</si>
  <si>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</si>
  <si>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</si>
  <si>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</si>
  <si>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</si>
  <si>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</si>
  <si>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</si>
  <si>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</si>
  <si>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</si>
  <si>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</si>
  <si>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</si>
  <si>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</si>
  <si>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</si>
  <si>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</si>
  <si>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</si>
  <si>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</si>
  <si>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</si>
  <si>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</si>
  <si>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</si>
  <si>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</si>
  <si>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</si>
  <si>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</si>
  <si>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</si>
  <si>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</si>
  <si>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</si>
  <si>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</si>
  <si>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</si>
  <si>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</si>
  <si>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</si>
  <si>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</si>
  <si>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</si>
  <si>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</si>
  <si>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</si>
  <si>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</si>
  <si>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</si>
  <si>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</si>
  <si>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</si>
  <si>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</si>
  <si>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</si>
  <si>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</si>
  <si>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</si>
  <si>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</si>
  <si>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</si>
  <si>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</si>
  <si>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</si>
  <si>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</si>
  <si>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</si>
  <si>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</si>
  <si>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</si>
  <si>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</si>
  <si>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</si>
  <si>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</si>
  <si>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</si>
  <si>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</si>
  <si>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</si>
  <si>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</si>
  <si>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</si>
  <si>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</si>
  <si>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</si>
  <si>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</si>
  <si>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</si>
  <si>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</si>
  <si>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</si>
  <si>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</si>
  <si>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</si>
  <si>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</si>
  <si>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</si>
  <si>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</si>
  <si>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</si>
  <si>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</si>
  <si>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</si>
  <si>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</si>
  <si>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</si>
  <si>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</si>
  <si>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</si>
  <si>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</si>
  <si>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</si>
  <si>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</si>
  <si>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</si>
  <si>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</si>
  <si>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</si>
  <si>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</si>
  <si>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</si>
  <si>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</si>
  <si>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</si>
  <si>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</si>
  <si>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</si>
  <si>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</si>
  <si>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</si>
  <si>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</si>
  <si>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</si>
  <si>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</si>
  <si>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</si>
  <si>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</si>
  <si>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</si>
  <si>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</si>
  <si>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</si>
  <si>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</si>
  <si>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</si>
  <si>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</si>
  <si>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</si>
  <si>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</si>
  <si>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</si>
  <si>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</si>
  <si>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</si>
  <si>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</si>
  <si>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</si>
  <si>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</si>
  <si>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</si>
  <si>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</si>
  <si>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</si>
  <si>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</si>
  <si>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</si>
  <si>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</si>
  <si>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</si>
  <si>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</si>
  <si>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</si>
  <si>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</si>
  <si>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</si>
  <si>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</si>
  <si>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</si>
  <si>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</si>
  <si>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</si>
  <si>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</si>
  <si>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</si>
  <si>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</si>
  <si>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</si>
  <si>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</si>
  <si>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</si>
  <si>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</si>
  <si>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</si>
  <si>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</si>
  <si>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</si>
  <si>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</si>
  <si>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</si>
  <si>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</si>
  <si>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</si>
  <si>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</si>
  <si>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</si>
  <si>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</si>
  <si>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</si>
  <si>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</si>
  <si>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</si>
  <si>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</si>
  <si>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</si>
  <si>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</si>
  <si>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</si>
  <si>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</si>
  <si>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</si>
  <si>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</si>
  <si>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</si>
  <si>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</si>
  <si>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</si>
  <si>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</si>
  <si>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</si>
  <si>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</si>
  <si>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</si>
  <si>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</si>
  <si>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</si>
  <si>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</si>
  <si>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</si>
  <si>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</si>
  <si>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</si>
  <si>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</si>
  <si>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</si>
  <si>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</si>
  <si>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</si>
  <si>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</si>
  <si>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</si>
  <si>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</si>
  <si>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</si>
  <si>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</si>
  <si>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</si>
  <si>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</si>
  <si>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</si>
  <si>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</si>
  <si>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</si>
  <si>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</si>
  <si>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</si>
  <si>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</si>
  <si>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</si>
  <si>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</si>
  <si>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</si>
  <si>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</si>
  <si>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</si>
  <si>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</si>
  <si>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</si>
  <si>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</si>
  <si>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</si>
  <si>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</si>
  <si>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</si>
  <si>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</si>
  <si>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</si>
  <si>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</si>
  <si>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</si>
  <si>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</si>
  <si>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</si>
  <si>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</si>
  <si>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</si>
  <si>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</si>
  <si>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</si>
  <si>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</si>
  <si>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</si>
  <si>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</si>
  <si>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</si>
  <si>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</si>
  <si>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</si>
  <si>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</si>
  <si>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</si>
  <si>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</si>
  <si>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</si>
  <si>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</si>
  <si>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</si>
  <si>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</si>
  <si>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</si>
  <si>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</si>
  <si>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</si>
  <si>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</si>
  <si>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</si>
  <si>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</si>
  <si>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</si>
  <si>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</si>
  <si>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</si>
  <si>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</si>
  <si>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</si>
  <si>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</si>
  <si>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</si>
  <si>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</si>
  <si>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</si>
  <si>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</si>
  <si>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</si>
  <si>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</si>
  <si>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</si>
  <si>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</si>
  <si>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</si>
  <si>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</si>
  <si>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</si>
  <si>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</si>
  <si>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</si>
  <si>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</si>
  <si>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</si>
  <si>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</si>
  <si>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</si>
  <si>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</si>
  <si>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</si>
  <si>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</si>
  <si>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</si>
  <si>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</si>
  <si>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</si>
  <si>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</si>
  <si>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</si>
  <si>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</si>
  <si>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</si>
  <si>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</si>
  <si>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</si>
  <si>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</si>
  <si>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</si>
  <si>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</si>
  <si>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</si>
  <si>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</si>
  <si>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</si>
  <si>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</si>
  <si>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</si>
  <si>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</si>
  <si>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</si>
  <si>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</si>
  <si>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</si>
  <si>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</si>
  <si>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</si>
  <si>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</si>
  <si>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</si>
  <si>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</si>
  <si>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</si>
  <si>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</si>
  <si>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</si>
  <si>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</si>
  <si>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</si>
  <si>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</si>
  <si>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</si>
  <si>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</si>
  <si>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</si>
  <si>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</si>
  <si>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</si>
  <si>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</si>
  <si>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</si>
  <si>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</si>
  <si>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</si>
  <si>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</si>
  <si>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</si>
  <si>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</si>
  <si>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</si>
  <si>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</si>
  <si>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</si>
  <si>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</si>
  <si>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</si>
  <si>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</si>
  <si>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</si>
  <si>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</si>
  <si>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</si>
  <si>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</si>
  <si>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</si>
  <si>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</si>
  <si>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</si>
  <si>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</si>
  <si>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</si>
  <si>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</si>
  <si>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</si>
  <si>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</si>
  <si>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</si>
  <si>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</si>
  <si>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</si>
  <si>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</si>
  <si>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</si>
  <si>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</si>
  <si>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</si>
  <si>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</si>
  <si>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</si>
  <si>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</si>
  <si>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</si>
  <si>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</si>
  <si>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</si>
  <si>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</si>
  <si>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</si>
  <si>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</si>
  <si>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</si>
  <si>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</si>
  <si>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</si>
  <si>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</si>
  <si>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</si>
  <si>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</si>
  <si>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</si>
  <si>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</si>
  <si>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</si>
  <si>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</si>
  <si>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</si>
  <si>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</si>
  <si>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</si>
  <si>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</si>
  <si>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</si>
  <si>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</si>
  <si>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</si>
  <si>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</si>
  <si>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</si>
  <si>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</si>
  <si>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</si>
  <si>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</si>
  <si>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</si>
  <si>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</si>
  <si>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</si>
  <si>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</si>
  <si>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</si>
  <si>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</si>
  <si>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</si>
  <si>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</si>
  <si>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</si>
  <si>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</si>
  <si>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</si>
  <si>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</si>
  <si>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</si>
  <si>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</si>
  <si>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</si>
  <si>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</si>
  <si>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</si>
  <si>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</si>
  <si>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</si>
  <si>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</si>
  <si>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</si>
  <si>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</si>
  <si>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</si>
  <si>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</si>
  <si>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</si>
  <si>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</si>
  <si>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</si>
  <si>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</si>
  <si>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</si>
  <si>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</si>
  <si>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</si>
  <si>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</si>
  <si>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</si>
  <si>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</si>
  <si>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</si>
  <si>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</si>
  <si>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</si>
  <si>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</si>
  <si>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</si>
  <si>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</si>
  <si>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</si>
  <si>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</si>
  <si>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</si>
  <si>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</si>
  <si>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</si>
  <si>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</si>
  <si>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</si>
  <si>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</si>
  <si>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</si>
  <si>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</si>
  <si>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</si>
  <si>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</si>
  <si>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</si>
  <si>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</si>
  <si>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</si>
  <si>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</si>
  <si>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</si>
  <si>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</si>
  <si>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</si>
  <si>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</si>
  <si>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</si>
  <si>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</si>
  <si>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</si>
  <si>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</si>
  <si>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</si>
  <si>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</si>
  <si>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</si>
  <si>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</si>
  <si>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</si>
  <si>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</si>
  <si>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</si>
  <si>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</si>
  <si>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</si>
  <si>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</si>
  <si>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</si>
  <si>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</si>
  <si>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</si>
  <si>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</si>
  <si>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</si>
  <si>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</si>
  <si>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</si>
  <si>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</si>
  <si>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</si>
  <si>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</si>
  <si>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</si>
  <si>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</si>
  <si>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</si>
  <si>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</si>
  <si>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</si>
  <si>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</si>
  <si>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</si>
  <si>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</si>
  <si>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</si>
  <si>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</si>
  <si>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</si>
  <si>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</si>
  <si>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</si>
  <si>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</si>
  <si>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</si>
  <si>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</si>
  <si>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</si>
  <si>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</si>
  <si>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</si>
  <si>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</si>
  <si>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</si>
  <si>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</si>
  <si>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</si>
  <si>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</si>
  <si>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</si>
  <si>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</si>
  <si>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</si>
  <si>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</si>
  <si>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</si>
  <si>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</si>
  <si>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</si>
  <si>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</si>
  <si>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</si>
  <si>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</si>
  <si>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</si>
  <si>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</si>
  <si>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</si>
  <si>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</si>
  <si>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</si>
  <si>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</si>
  <si>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</si>
  <si>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</si>
  <si>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</si>
  <si>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</si>
  <si>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</si>
  <si>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</si>
  <si>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</si>
  <si>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</si>
  <si>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</si>
  <si>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</si>
  <si>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</si>
  <si>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</si>
  <si>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</si>
  <si>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</si>
  <si>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</si>
  <si>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</si>
  <si>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</si>
  <si>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</si>
  <si>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</si>
  <si>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</si>
  <si>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</si>
  <si>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</si>
  <si>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</si>
  <si>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</si>
  <si>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</si>
  <si>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</si>
  <si>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</si>
  <si>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</si>
  <si>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</si>
  <si>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</si>
  <si>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</si>
  <si>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</si>
  <si>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</si>
  <si>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</si>
  <si>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</si>
  <si>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</si>
  <si>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</si>
  <si>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</si>
  <si>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</si>
  <si>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</si>
  <si>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</si>
  <si>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</si>
  <si>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</si>
  <si>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</si>
  <si>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</si>
  <si>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</si>
  <si>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</si>
  <si>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</si>
  <si>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</si>
  <si>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</si>
  <si>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</si>
  <si>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</si>
  <si>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</si>
  <si>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</si>
  <si>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</si>
  <si>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</si>
  <si>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</si>
  <si>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</si>
  <si>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</si>
  <si>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</si>
  <si>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</si>
  <si>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</si>
  <si>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</si>
  <si>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</si>
  <si>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</si>
  <si>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</si>
  <si>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</si>
  <si>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</si>
  <si>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</si>
  <si>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</si>
  <si>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</si>
  <si>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</si>
  <si>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</si>
  <si>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</si>
  <si>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</si>
  <si>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</si>
  <si>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</si>
  <si>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</si>
  <si>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</si>
  <si>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</si>
  <si>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</si>
  <si>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</si>
  <si>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</si>
  <si>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</si>
  <si>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</si>
  <si>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</si>
  <si>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</si>
  <si>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</si>
  <si>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</si>
  <si>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</si>
  <si>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</si>
  <si>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</si>
  <si>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</si>
  <si>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</si>
  <si>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</si>
  <si>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</si>
  <si>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</si>
  <si>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</si>
  <si>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</si>
  <si>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</si>
  <si>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</si>
  <si>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</si>
  <si>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</si>
  <si>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</si>
  <si>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</si>
  <si>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</si>
  <si>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</si>
  <si>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</si>
  <si>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</si>
  <si>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</si>
  <si>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</si>
  <si>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</si>
  <si>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</si>
  <si>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</si>
  <si>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</si>
  <si>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</si>
  <si>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</si>
  <si>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</si>
  <si>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</si>
  <si>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</si>
  <si>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</si>
  <si>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</si>
  <si>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</si>
  <si>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</si>
  <si>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</si>
  <si>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</si>
  <si>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</si>
  <si>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</si>
  <si>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</si>
  <si>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</si>
  <si>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</si>
  <si>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</si>
  <si>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</si>
  <si>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</si>
  <si>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</si>
  <si>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</si>
  <si>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</si>
  <si>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</si>
  <si>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</si>
  <si>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</si>
  <si>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</si>
  <si>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</si>
  <si>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</si>
  <si>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</si>
  <si>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</si>
  <si>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</si>
  <si>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</si>
  <si>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</si>
  <si>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</si>
  <si>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</si>
  <si>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</si>
  <si>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</si>
  <si>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</si>
  <si>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</si>
  <si>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</si>
  <si>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</si>
  <si>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</si>
  <si>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</si>
  <si>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</si>
  <si>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</si>
  <si>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</si>
  <si>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</si>
  <si>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</si>
  <si>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</si>
  <si>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</si>
  <si>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</si>
  <si>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</si>
  <si>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</si>
  <si>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</si>
  <si>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</si>
  <si>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</si>
  <si>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</si>
  <si>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</si>
  <si>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</si>
  <si>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</si>
  <si>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</si>
  <si>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</si>
  <si>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</si>
  <si>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</si>
  <si>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</si>
  <si>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</si>
  <si>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</si>
  <si>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</si>
  <si>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</si>
  <si>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</si>
  <si>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</si>
  <si>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</si>
  <si>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</si>
  <si>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</si>
  <si>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</si>
  <si>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</si>
  <si>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</si>
  <si>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</si>
  <si>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</si>
  <si>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</si>
  <si>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</si>
  <si>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</si>
  <si>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</si>
  <si>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</si>
  <si>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</si>
  <si>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</si>
  <si>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</si>
  <si>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</si>
  <si>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</si>
  <si>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</si>
  <si>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</si>
  <si>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</si>
  <si>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</si>
  <si>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</si>
  <si>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</si>
  <si>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</si>
  <si>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</si>
  <si>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</si>
  <si>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</si>
  <si>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</si>
  <si>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</si>
  <si>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</si>
  <si>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</si>
  <si>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</si>
  <si>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</si>
  <si>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</si>
  <si>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</si>
  <si>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</si>
  <si>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</si>
  <si>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</si>
  <si>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</si>
  <si>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</si>
  <si>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</si>
  <si>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</si>
  <si>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</si>
  <si>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</si>
  <si>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</si>
  <si>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</si>
  <si>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</si>
  <si>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</si>
  <si>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</si>
  <si>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</si>
  <si>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</si>
  <si>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</si>
  <si>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</si>
  <si>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</si>
  <si>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</si>
  <si>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</si>
  <si>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</si>
  <si>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</si>
  <si>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</si>
  <si>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</si>
  <si>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</si>
  <si>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</si>
  <si>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</si>
  <si>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</si>
  <si>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</si>
  <si>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</si>
  <si>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</si>
  <si>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</si>
  <si>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</si>
  <si>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</si>
  <si>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</si>
  <si>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</si>
  <si>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</si>
  <si>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</si>
  <si>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</si>
  <si>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</si>
  <si>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</si>
  <si>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</si>
  <si>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</si>
  <si>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</si>
  <si>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</si>
  <si>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</si>
  <si>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</si>
  <si>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</si>
  <si>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</si>
  <si>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</si>
  <si>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</si>
  <si>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</si>
  <si>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</si>
  <si>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</si>
  <si>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</si>
  <si>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</si>
  <si>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</si>
  <si>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</si>
  <si>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</si>
  <si>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</si>
  <si>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</si>
  <si>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</si>
  <si>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</si>
  <si>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</si>
  <si>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</si>
  <si>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</si>
  <si>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</si>
  <si>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</si>
  <si>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</si>
  <si>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</si>
  <si>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</si>
  <si>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</si>
  <si>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</si>
  <si>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</si>
  <si>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</si>
  <si>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</si>
  <si>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</si>
  <si>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</si>
  <si>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</si>
  <si>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</si>
  <si>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</si>
  <si>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</si>
  <si>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</si>
  <si>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</si>
  <si>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</si>
  <si>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</si>
  <si>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</si>
  <si>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</si>
  <si>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</si>
  <si>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</si>
  <si>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</si>
  <si>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</si>
  <si>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</si>
  <si>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</si>
  <si>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</si>
  <si>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</si>
  <si>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</si>
  <si>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</si>
  <si>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</si>
  <si>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</si>
  <si>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</si>
  <si>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</si>
  <si>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</si>
  <si>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</si>
  <si>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</si>
  <si>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</si>
  <si>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</si>
  <si>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</si>
  <si>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</si>
  <si>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</si>
  <si>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</si>
  <si>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</si>
  <si>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</si>
  <si>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</si>
  <si>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</si>
  <si>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</si>
  <si>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</si>
  <si>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</si>
  <si>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</si>
  <si>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</si>
  <si>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</si>
  <si>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</si>
  <si>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</si>
  <si>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</si>
  <si>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</si>
  <si>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</si>
  <si>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</si>
  <si>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</si>
  <si>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</si>
  <si>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</si>
  <si>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</si>
  <si>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</si>
  <si>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</si>
  <si>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</si>
  <si>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</si>
  <si>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</si>
  <si>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</si>
  <si>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</si>
  <si>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</si>
  <si>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</si>
  <si>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</si>
  <si>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</si>
  <si>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</si>
  <si>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</si>
  <si>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</si>
  <si>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</si>
  <si>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</si>
  <si>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</si>
  <si>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</si>
  <si>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</si>
  <si>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</si>
  <si>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</si>
  <si>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</si>
  <si>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</si>
  <si>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</si>
  <si>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</si>
  <si>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</si>
  <si>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</si>
  <si>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</si>
  <si>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</si>
  <si>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</si>
  <si>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</si>
  <si>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</si>
  <si>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</si>
  <si>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</si>
  <si>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</si>
  <si>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</si>
  <si>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</si>
  <si>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</si>
  <si>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</si>
  <si>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</si>
  <si>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</si>
  <si>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</si>
  <si>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</si>
  <si>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</si>
  <si>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</si>
  <si>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</si>
  <si>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</si>
  <si>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</si>
  <si>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</si>
  <si>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</si>
  <si>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</si>
  <si>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</si>
  <si>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</si>
  <si>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</si>
  <si>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</si>
  <si>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</si>
  <si>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</si>
  <si>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</si>
  <si>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</si>
  <si>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</si>
  <si>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</si>
  <si>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</si>
  <si>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</si>
  <si>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</si>
  <si>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</si>
  <si>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</si>
  <si>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</si>
  <si>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</si>
  <si>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</si>
  <si>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</si>
  <si>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</si>
  <si>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</si>
  <si>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</si>
  <si>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</si>
  <si>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</si>
  <si>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</si>
  <si>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</si>
  <si>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</si>
  <si>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</si>
  <si>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</si>
  <si>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</si>
  <si>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</si>
  <si>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</si>
  <si>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</si>
  <si>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</si>
  <si>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</si>
  <si>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</si>
  <si>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</si>
  <si>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</si>
  <si>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</si>
  <si>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</si>
  <si>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</si>
  <si>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</si>
  <si>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</si>
  <si>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</si>
  <si>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</si>
  <si>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</si>
  <si>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</si>
  <si>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</si>
  <si>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</si>
  <si>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</si>
  <si>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</si>
  <si>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</si>
  <si>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</si>
  <si>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</si>
  <si>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</si>
  <si>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</si>
  <si>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</si>
  <si>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</si>
  <si>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</si>
  <si>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</si>
  <si>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</si>
  <si>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</si>
  <si>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</si>
  <si>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</si>
  <si>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</si>
  <si>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</si>
  <si>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</si>
  <si>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</si>
  <si>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</si>
  <si>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</si>
  <si>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</si>
  <si>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</si>
  <si>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</si>
  <si>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</si>
  <si>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</si>
  <si>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</si>
  <si>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</si>
  <si>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</si>
  <si>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</si>
  <si>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</si>
  <si>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</si>
  <si>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</si>
  <si>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</si>
  <si>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</si>
  <si>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</si>
  <si>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</si>
  <si>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</si>
  <si>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</si>
  <si>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</si>
  <si>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</si>
  <si>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</si>
  <si>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</si>
  <si>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</si>
  <si>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</si>
  <si>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</si>
  <si>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</si>
  <si>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</si>
  <si>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</si>
  <si>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</si>
  <si>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</si>
  <si>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</si>
  <si>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</si>
  <si>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</si>
  <si>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</si>
  <si>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</si>
  <si>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</si>
  <si>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</si>
  <si>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</si>
  <si>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</si>
  <si>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</si>
  <si>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</si>
  <si>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</si>
  <si>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</si>
  <si>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</si>
  <si>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</si>
  <si>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</si>
  <si>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</si>
  <si>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</si>
  <si>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</si>
  <si>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</si>
  <si>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</si>
  <si>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</si>
  <si>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</si>
  <si>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</si>
  <si>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</si>
  <si>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</si>
  <si>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</si>
  <si>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</si>
  <si>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</si>
  <si>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</si>
  <si>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</si>
  <si>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</si>
  <si>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</si>
  <si>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</si>
  <si>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</si>
  <si>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</si>
  <si>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</si>
  <si>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</si>
  <si>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</si>
  <si>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</si>
  <si>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</si>
  <si>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</si>
  <si>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</si>
  <si>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</si>
  <si>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</si>
  <si>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</si>
  <si>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</si>
  <si>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</si>
  <si>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</si>
  <si>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</si>
  <si>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</si>
  <si>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</si>
  <si>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</si>
  <si>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</si>
  <si>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</si>
  <si>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</si>
  <si>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</si>
  <si>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</si>
  <si>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</si>
  <si>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</si>
  <si>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</si>
  <si>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</si>
  <si>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</si>
  <si>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</si>
  <si>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</si>
  <si>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</si>
  <si>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</si>
  <si>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</si>
  <si>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</si>
  <si>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</si>
  <si>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</si>
  <si>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</si>
  <si>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</si>
  <si>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</si>
  <si>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</si>
  <si>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</si>
  <si>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</si>
  <si>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</si>
  <si>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</si>
  <si>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</si>
  <si>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</si>
  <si>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</si>
  <si>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</si>
  <si>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</si>
  <si>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</si>
  <si>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</si>
  <si>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</si>
  <si>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</si>
  <si>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</si>
  <si>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</si>
  <si>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</si>
  <si>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</si>
  <si>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</si>
  <si>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</si>
  <si>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</si>
  <si>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</si>
  <si>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</si>
  <si>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</si>
  <si>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</si>
  <si>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</si>
  <si>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</si>
  <si>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</si>
  <si>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</si>
  <si>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</si>
  <si>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</si>
  <si>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</si>
  <si>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</si>
  <si>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</si>
  <si>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</si>
  <si>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</si>
  <si>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</si>
  <si>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</si>
  <si>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</si>
  <si>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</si>
  <si>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</si>
  <si>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</si>
  <si>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</si>
  <si>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</si>
  <si>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</si>
  <si>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</si>
  <si>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</si>
  <si>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</si>
  <si>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</si>
  <si>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</si>
  <si>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</si>
  <si>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</si>
  <si>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</si>
  <si>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</si>
  <si>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</si>
  <si>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</si>
  <si>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</si>
  <si>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</si>
  <si>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</si>
  <si>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</si>
  <si>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</si>
  <si>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</si>
  <si>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</si>
  <si>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</si>
  <si>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</si>
  <si>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</si>
  <si>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</si>
  <si>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</si>
  <si>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</si>
  <si>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</si>
  <si>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</si>
  <si>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</si>
  <si>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</si>
  <si>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</si>
  <si>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</si>
  <si>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</si>
  <si>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</si>
  <si>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</si>
  <si>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</si>
  <si>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</si>
  <si>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</si>
  <si>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</si>
  <si>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</si>
  <si>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</si>
  <si>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</si>
  <si>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</si>
  <si>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</si>
  <si>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</si>
  <si>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</si>
  <si>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</si>
  <si>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</si>
  <si>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</si>
  <si>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</si>
  <si>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</si>
  <si>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</si>
  <si>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</si>
  <si>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</si>
  <si>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</si>
  <si>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</si>
  <si>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</si>
  <si>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</si>
  <si>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</si>
  <si>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</si>
  <si>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</si>
  <si>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</si>
  <si>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</si>
  <si>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</si>
  <si>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</si>
  <si>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</si>
  <si>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</si>
  <si>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</si>
  <si>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</si>
  <si>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</si>
  <si>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</si>
  <si>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</si>
  <si>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</si>
  <si>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</si>
  <si>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</si>
  <si>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</si>
  <si>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</si>
  <si>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</si>
  <si>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</si>
  <si>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</si>
  <si>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</si>
  <si>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</si>
  <si>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</si>
  <si>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</si>
  <si>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</si>
  <si>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</si>
  <si>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</si>
  <si>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</si>
  <si>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</si>
  <si>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</si>
  <si>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</si>
  <si>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</si>
  <si>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</si>
  <si>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</si>
  <si>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</si>
  <si>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</si>
  <si>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</si>
  <si>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</si>
  <si>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</si>
  <si>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</si>
  <si>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</si>
  <si>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</si>
  <si>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</si>
  <si>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</si>
  <si>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</si>
  <si>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</si>
  <si>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</si>
  <si>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</si>
  <si>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</si>
  <si>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</si>
  <si>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</si>
  <si>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</si>
  <si>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</si>
  <si>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</si>
  <si>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</si>
  <si>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</si>
  <si>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</si>
  <si>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</si>
  <si>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</si>
  <si>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</si>
  <si>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</si>
  <si>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</si>
  <si>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</si>
  <si>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</si>
  <si>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</si>
  <si>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</si>
  <si>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</si>
  <si>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</si>
  <si>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</si>
  <si>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</si>
  <si>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</si>
  <si>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</si>
  <si>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</si>
  <si>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</si>
  <si>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</si>
  <si>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</si>
  <si>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</si>
  <si>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</si>
  <si>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</si>
  <si>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</si>
  <si>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</si>
  <si>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</si>
  <si>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</si>
  <si>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</si>
  <si>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</si>
  <si>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</si>
  <si>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</si>
  <si>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</si>
  <si>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</si>
  <si>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</si>
  <si>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</si>
  <si>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</si>
  <si>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</si>
  <si>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</si>
  <si>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</si>
  <si>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</si>
  <si>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</si>
  <si>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</si>
  <si>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</si>
  <si>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</si>
  <si>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</si>
  <si>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</si>
  <si>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</si>
  <si>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</si>
  <si>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</si>
  <si>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</si>
  <si>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</si>
  <si>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</si>
  <si>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</si>
  <si>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</si>
  <si>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</si>
  <si>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</si>
  <si>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</si>
  <si>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</si>
  <si>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</si>
  <si>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</si>
  <si>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</si>
  <si>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</si>
  <si>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</si>
  <si>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</si>
  <si>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</si>
  <si>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</si>
  <si>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</si>
  <si>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</si>
  <si>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</si>
  <si>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</si>
  <si>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</si>
  <si>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</si>
  <si>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</si>
  <si>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</si>
  <si>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</si>
  <si>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</si>
  <si>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</si>
  <si>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</si>
  <si>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</si>
  <si>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</si>
  <si>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</si>
  <si>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</si>
  <si>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</si>
  <si>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</si>
  <si>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</si>
  <si>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</si>
  <si>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</si>
  <si>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</si>
  <si>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</si>
  <si>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</si>
  <si>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</si>
  <si>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</si>
  <si>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</si>
  <si>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</si>
  <si>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</si>
  <si>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</si>
  <si>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</si>
  <si>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</si>
  <si>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</si>
  <si>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</si>
  <si>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</si>
  <si>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</si>
  <si>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</si>
  <si>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</si>
  <si>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</si>
  <si>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</si>
  <si>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</si>
  <si>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</si>
  <si>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</si>
  <si>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</si>
  <si>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</si>
  <si>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</si>
  <si>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</si>
  <si>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</si>
  <si>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</si>
  <si>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</si>
  <si>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</si>
  <si>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</si>
  <si>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</si>
  <si>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</si>
  <si>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</si>
  <si>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</si>
  <si>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</si>
  <si>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</si>
  <si>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</si>
  <si>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</si>
  <si>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</si>
  <si>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</si>
  <si>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</si>
  <si>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</si>
  <si>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</si>
  <si>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</si>
  <si>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</si>
  <si>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</si>
  <si>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</si>
  <si>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</si>
  <si>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</si>
  <si>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</si>
  <si>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</si>
  <si>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</si>
  <si>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</si>
  <si>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</si>
  <si>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</si>
  <si>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</si>
  <si>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</si>
  <si>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</si>
  <si>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</si>
  <si>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</si>
  <si>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</si>
  <si>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</si>
  <si>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</si>
  <si>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</si>
  <si>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</si>
  <si>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</si>
  <si>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</si>
  <si>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</si>
  <si>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</si>
  <si>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</si>
  <si>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</si>
  <si>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</si>
  <si>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</si>
  <si>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</si>
  <si>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</si>
  <si>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</si>
  <si>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</si>
  <si>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</si>
  <si>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</si>
  <si>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</si>
  <si>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</si>
  <si>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</si>
  <si>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</si>
  <si>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</si>
  <si>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</si>
  <si>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</si>
  <si>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</si>
  <si>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</si>
  <si>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</si>
  <si>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</si>
  <si>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</si>
  <si>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</si>
  <si>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</si>
  <si>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</si>
  <si>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</si>
  <si>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</si>
  <si>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</si>
  <si>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</si>
  <si>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</si>
  <si>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</si>
  <si>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</si>
  <si>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</si>
  <si>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</si>
  <si>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</si>
  <si>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</si>
  <si>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</si>
  <si>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</si>
  <si>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</si>
  <si>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</si>
  <si>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</si>
  <si>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</si>
  <si>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</si>
  <si>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</si>
  <si>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</si>
  <si>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</si>
  <si>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</si>
  <si>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</si>
  <si>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</si>
  <si>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</si>
  <si>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</si>
  <si>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</si>
  <si>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</si>
  <si>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</si>
  <si>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</si>
  <si>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</si>
  <si>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</si>
  <si>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</si>
  <si>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</si>
  <si>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</si>
  <si>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</si>
  <si>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</si>
  <si>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</si>
  <si>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</si>
  <si>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</si>
  <si>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</si>
  <si>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</si>
  <si>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</si>
  <si>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</si>
  <si>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</si>
  <si>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</si>
  <si>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</si>
  <si>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</si>
  <si>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</si>
  <si>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</si>
  <si>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</si>
  <si>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</si>
  <si>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</si>
  <si>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</si>
  <si>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</si>
  <si>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</si>
  <si>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</si>
  <si>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</si>
  <si>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</si>
  <si>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</si>
  <si>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</si>
  <si>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</si>
  <si>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</si>
  <si>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</si>
  <si>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</si>
  <si>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</si>
  <si>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</si>
  <si>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</si>
  <si>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</si>
  <si>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</si>
  <si>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</si>
  <si>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</si>
  <si>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</si>
  <si>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</si>
  <si>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</si>
  <si>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</si>
  <si>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</si>
  <si>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</si>
  <si>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</si>
  <si>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</si>
  <si>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</si>
  <si>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</si>
  <si>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</si>
  <si>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</si>
  <si>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</si>
  <si>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</si>
  <si>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</si>
  <si>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</si>
  <si>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</si>
  <si>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</si>
  <si>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</si>
  <si>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</si>
  <si>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</si>
  <si>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</si>
  <si>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</si>
  <si>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</si>
  <si>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</si>
  <si>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</si>
  <si>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</si>
  <si>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</si>
  <si>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</si>
  <si>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</si>
  <si>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</si>
  <si>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</si>
  <si>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</si>
  <si>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</si>
  <si>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</si>
  <si>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</si>
  <si>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</si>
  <si>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</si>
  <si>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</si>
  <si>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</si>
  <si>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</si>
  <si>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</si>
  <si>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</si>
  <si>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</si>
  <si>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</si>
  <si>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</si>
  <si>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</si>
  <si>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</si>
  <si>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</si>
  <si>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</si>
  <si>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</si>
  <si>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</si>
  <si>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</si>
  <si>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</si>
  <si>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</si>
  <si>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</si>
  <si>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</si>
  <si>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</si>
  <si>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</si>
  <si>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</si>
  <si>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</si>
  <si>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</si>
  <si>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</si>
  <si>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</si>
  <si>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</si>
  <si>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</si>
  <si>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</si>
  <si>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</si>
  <si>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</si>
  <si>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</si>
  <si>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</si>
  <si>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</si>
  <si>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</si>
  <si>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</si>
  <si>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</si>
  <si>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</si>
  <si>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</si>
  <si>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</si>
  <si>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</si>
  <si>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</si>
  <si>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</si>
  <si>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</si>
  <si>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</si>
  <si>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</si>
  <si>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</si>
  <si>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</si>
  <si>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</si>
  <si>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</si>
  <si>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</si>
  <si>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</si>
  <si>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</si>
  <si>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</si>
  <si>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</si>
  <si>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</si>
  <si>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</si>
  <si>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</si>
  <si>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</si>
  <si>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</si>
  <si>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</si>
  <si>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</si>
  <si>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</si>
  <si>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</si>
  <si>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</si>
  <si>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</si>
  <si>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</si>
  <si>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</si>
  <si>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</si>
  <si>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</si>
  <si>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</si>
  <si>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</si>
  <si>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</si>
  <si>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</si>
  <si>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</si>
  <si>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</si>
  <si>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</si>
  <si>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</si>
  <si>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</si>
  <si>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</si>
  <si>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</si>
  <si>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</si>
  <si>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</si>
  <si>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</si>
  <si>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</si>
  <si>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</si>
  <si>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</si>
  <si>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</si>
  <si>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</si>
  <si>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</si>
  <si>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</si>
  <si>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</si>
  <si>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</si>
  <si>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</si>
  <si>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</si>
  <si>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</si>
  <si>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</si>
  <si>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</si>
  <si>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</si>
  <si>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</si>
  <si>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</si>
  <si>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</si>
  <si>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</si>
  <si>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</si>
  <si>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</si>
  <si>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</si>
  <si>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</si>
  <si>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</si>
  <si>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</si>
  <si>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</si>
  <si>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</si>
  <si>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</si>
  <si>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</si>
  <si>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</si>
  <si>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</si>
  <si>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</si>
  <si>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</si>
  <si>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</si>
  <si>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</si>
  <si>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</si>
  <si>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</si>
  <si>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</si>
  <si>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</si>
  <si>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</si>
  <si>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</si>
  <si>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</si>
  <si>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</si>
  <si>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</si>
  <si>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</si>
  <si>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</si>
  <si>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</si>
  <si>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</si>
  <si>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</si>
  <si>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</si>
  <si>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</si>
  <si>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</si>
  <si>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</si>
  <si>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</si>
  <si>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</si>
  <si>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</si>
  <si>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</si>
  <si>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</si>
  <si>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</si>
  <si>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</si>
  <si>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</si>
  <si>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</si>
  <si>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</si>
  <si>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</si>
  <si>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</si>
  <si>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</si>
  <si>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</si>
  <si>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</si>
  <si>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</si>
  <si>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</si>
  <si>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</si>
  <si>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</si>
  <si>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</si>
  <si>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</si>
  <si>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</si>
  <si>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</si>
  <si>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</si>
  <si>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</si>
  <si>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</si>
  <si>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</si>
  <si>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</si>
  <si>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</si>
  <si>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</si>
  <si>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</si>
  <si>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</si>
  <si>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</si>
  <si>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</si>
  <si>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</si>
  <si>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</si>
  <si>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</si>
  <si>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</si>
  <si>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</si>
  <si>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</si>
  <si>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</si>
  <si>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</si>
  <si>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</si>
  <si>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</si>
  <si>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</si>
  <si>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</si>
  <si>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</si>
  <si>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</si>
  <si>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</si>
  <si>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</si>
  <si>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</si>
  <si>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</si>
  <si>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</si>
  <si>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</si>
  <si>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</si>
  <si>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</si>
  <si>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</si>
  <si>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</si>
  <si>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</si>
  <si>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</si>
  <si>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</si>
  <si>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</si>
  <si>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</si>
  <si>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</si>
  <si>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</si>
  <si>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</si>
  <si>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</si>
  <si>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</si>
  <si>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</si>
  <si>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</si>
  <si>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</si>
  <si>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</si>
  <si>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</si>
  <si>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</si>
  <si>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</si>
  <si>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</si>
  <si>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</si>
  <si>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</si>
  <si>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</si>
  <si>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</si>
  <si>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</si>
  <si>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</si>
  <si>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</si>
  <si>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</si>
  <si>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</si>
  <si>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</si>
  <si>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</si>
  <si>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</si>
  <si>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</si>
  <si>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</si>
  <si>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</si>
  <si>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</si>
  <si>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</si>
  <si>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</si>
  <si>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</si>
  <si>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</si>
  <si>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</si>
  <si>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</si>
  <si>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</si>
  <si>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</si>
  <si>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</si>
  <si>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</si>
  <si>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</si>
  <si>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</si>
  <si>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</si>
  <si>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</si>
  <si>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</si>
  <si>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</si>
  <si>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</si>
  <si>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</si>
  <si>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</si>
  <si>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</si>
  <si>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</si>
  <si>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</si>
  <si>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</si>
  <si>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</si>
  <si>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</si>
  <si>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</si>
  <si>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</si>
  <si>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</si>
  <si>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</si>
  <si>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</si>
  <si>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</si>
  <si>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</si>
  <si>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</si>
  <si>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</si>
  <si>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</si>
  <si>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</si>
  <si>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</si>
  <si>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</si>
  <si>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</si>
  <si>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</si>
  <si>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</si>
  <si>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</si>
  <si>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</si>
  <si>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</si>
  <si>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</si>
  <si>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</si>
  <si>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</si>
  <si>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</si>
  <si>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</si>
  <si>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</si>
  <si>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</si>
  <si>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</si>
  <si>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</si>
  <si>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</si>
  <si>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</si>
  <si>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</si>
  <si>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</si>
  <si>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</si>
  <si>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</si>
  <si>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</si>
  <si>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</si>
  <si>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</si>
  <si>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</si>
  <si>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</si>
  <si>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</si>
  <si>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</si>
  <si>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</si>
  <si>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</si>
  <si>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</si>
  <si>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</si>
  <si>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</si>
  <si>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</si>
  <si>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</si>
  <si>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</si>
  <si>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</si>
  <si>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</si>
  <si>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</si>
  <si>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</si>
  <si>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</si>
  <si>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</si>
  <si>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</si>
  <si>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</si>
  <si>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</si>
  <si>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</si>
  <si>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</si>
  <si>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</si>
  <si>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</si>
  <si>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</si>
  <si>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</si>
  <si>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</si>
  <si>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</si>
  <si>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</si>
  <si>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</si>
  <si>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</si>
  <si>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</si>
  <si>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</si>
  <si>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</si>
  <si>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</si>
  <si>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</si>
  <si>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</si>
  <si>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</si>
  <si>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</si>
  <si>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</si>
  <si>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</si>
  <si>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</si>
  <si>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</si>
  <si>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</si>
  <si>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</si>
  <si>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</si>
  <si>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</si>
  <si>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</si>
  <si>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</si>
  <si>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</si>
  <si>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</si>
  <si>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</si>
  <si>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</si>
  <si>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</si>
  <si>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</si>
  <si>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</si>
  <si>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</si>
  <si>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</si>
  <si>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</si>
  <si>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</si>
  <si>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</si>
  <si>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</si>
  <si>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</si>
  <si>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</si>
  <si>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</si>
  <si>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</si>
  <si>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</si>
  <si>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</si>
  <si>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</si>
  <si>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</si>
  <si>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</si>
  <si>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</si>
  <si>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</si>
  <si>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</si>
  <si>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</si>
  <si>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</si>
  <si>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</si>
  <si>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</si>
  <si>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</si>
  <si>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</si>
  <si>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</si>
  <si>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</si>
  <si>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</si>
  <si>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</si>
  <si>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</si>
  <si>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</si>
  <si>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</si>
  <si>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</si>
  <si>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</si>
  <si>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</si>
  <si>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</si>
  <si>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</si>
  <si>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</si>
  <si>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</si>
  <si>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</si>
  <si>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</si>
  <si>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</si>
  <si>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</si>
  <si>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</si>
  <si>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</si>
  <si>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</si>
  <si>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</si>
  <si>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</si>
  <si>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</si>
  <si>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</si>
  <si>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</si>
  <si>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</si>
  <si>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</si>
  <si>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</si>
  <si>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</si>
  <si>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</si>
  <si>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</si>
  <si>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</si>
  <si>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</si>
  <si>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</si>
  <si>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</si>
  <si>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</si>
  <si>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</si>
  <si>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</si>
  <si>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</si>
  <si>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</si>
  <si>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</si>
  <si>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</si>
  <si>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</si>
  <si>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</si>
  <si>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</si>
  <si>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</si>
  <si>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</si>
  <si>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</si>
  <si>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</si>
  <si>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</si>
  <si>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</si>
  <si>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</si>
  <si>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</si>
  <si>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</si>
  <si>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</si>
  <si>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</si>
  <si>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</si>
  <si>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</si>
  <si>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</si>
  <si>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</si>
  <si>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</si>
  <si>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</si>
  <si>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</si>
  <si>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</si>
  <si>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</si>
  <si>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</si>
  <si>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</si>
  <si>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</si>
  <si>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</si>
  <si>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</si>
  <si>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</si>
  <si>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</si>
  <si>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</si>
  <si>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</si>
  <si>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</si>
  <si>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</si>
  <si>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</si>
  <si>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</si>
  <si>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</si>
  <si>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</si>
  <si>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</si>
  <si>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</si>
  <si>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</si>
  <si>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</si>
  <si>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</si>
  <si>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</si>
  <si>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</si>
  <si>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</si>
  <si>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</si>
  <si>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</si>
  <si>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</si>
  <si>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</si>
  <si>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</si>
  <si>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</si>
  <si>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</si>
  <si>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</si>
  <si>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</si>
  <si>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</si>
  <si>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</si>
  <si>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</si>
  <si>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</si>
  <si>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</si>
  <si>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</si>
  <si>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</si>
  <si>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</si>
  <si>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</si>
  <si>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</si>
  <si>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</si>
  <si>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</si>
  <si>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</si>
  <si>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</si>
  <si>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</si>
  <si>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</si>
  <si>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</si>
  <si>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</si>
  <si>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</si>
  <si>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</si>
  <si>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</si>
  <si>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</si>
  <si>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</si>
  <si>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</si>
  <si>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</si>
  <si>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</si>
  <si>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</si>
  <si>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</si>
  <si>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</si>
  <si>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</si>
  <si>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</si>
  <si>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</si>
  <si>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</si>
  <si>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</si>
  <si>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</si>
  <si>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</si>
  <si>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</si>
  <si>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</si>
  <si>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</si>
  <si>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</si>
  <si>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</si>
  <si>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</si>
  <si>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</si>
  <si>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</si>
  <si>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</si>
  <si>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</si>
  <si>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</si>
  <si>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</si>
  <si>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</si>
  <si>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</si>
  <si>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</si>
  <si>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</si>
  <si>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</si>
  <si>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</si>
  <si>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</si>
  <si>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</si>
  <si>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</si>
  <si>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</si>
  <si>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</si>
  <si>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</si>
  <si>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</si>
  <si>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</si>
  <si>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</si>
  <si>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</si>
  <si>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</si>
  <si>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</si>
  <si>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</si>
  <si>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</si>
  <si>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</si>
  <si>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</si>
  <si>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</si>
  <si>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</si>
  <si>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</si>
  <si>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</si>
  <si>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</si>
  <si>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</si>
  <si>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</si>
  <si>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</si>
  <si>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</si>
  <si>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</si>
  <si>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</si>
  <si>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</si>
  <si>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</si>
  <si>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</si>
  <si>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</si>
  <si>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</si>
  <si>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</si>
  <si>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</si>
  <si>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</si>
  <si>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</si>
  <si>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</si>
  <si>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</si>
  <si>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</si>
  <si>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</si>
  <si>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</si>
  <si>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</si>
  <si>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</si>
  <si>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</si>
  <si>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</si>
  <si>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</si>
  <si>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</si>
  <si>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</si>
  <si>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</si>
  <si>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</si>
  <si>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</si>
  <si>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</si>
  <si>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</si>
  <si>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</si>
  <si>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</si>
  <si>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</si>
  <si>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</si>
  <si>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</si>
  <si>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</si>
  <si>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</si>
  <si>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</si>
  <si>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</si>
  <si>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</si>
  <si>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</si>
  <si>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</si>
  <si>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</si>
  <si>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</si>
  <si>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</si>
  <si>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</si>
  <si>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</si>
  <si>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</si>
  <si>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</si>
  <si>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</si>
  <si>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</si>
  <si>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</si>
  <si>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</si>
  <si>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</si>
  <si>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</si>
  <si>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</si>
  <si>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</si>
  <si>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</si>
  <si>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</si>
  <si>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</si>
  <si>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</si>
  <si>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</si>
  <si>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</si>
  <si>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</si>
  <si>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</si>
  <si>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</si>
  <si>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</si>
  <si>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</si>
  <si>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</si>
  <si>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</si>
  <si>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</si>
  <si>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</si>
  <si>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</si>
  <si>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</si>
  <si>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</si>
  <si>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</si>
  <si>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</si>
  <si>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</si>
  <si>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</si>
  <si>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</si>
  <si>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</si>
  <si>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</si>
  <si>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</si>
  <si>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</si>
  <si>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</si>
  <si>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</si>
  <si>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</si>
  <si>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</si>
  <si>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</si>
  <si>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</si>
  <si>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</si>
  <si>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</si>
  <si>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</si>
  <si>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</si>
  <si>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</si>
  <si>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</si>
  <si>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</si>
  <si>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</si>
  <si>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</si>
  <si>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</si>
  <si>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</si>
  <si>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</si>
  <si>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</si>
  <si>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</si>
  <si>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</si>
  <si>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</si>
  <si>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</si>
  <si>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</si>
  <si>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</si>
  <si>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</si>
  <si>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</si>
  <si>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</si>
  <si>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</si>
  <si>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</si>
  <si>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</si>
  <si>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</si>
  <si>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</si>
  <si>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</si>
  <si>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</si>
  <si>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</si>
  <si>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</si>
  <si>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</si>
  <si>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</si>
  <si>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</si>
  <si>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</si>
  <si>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</si>
  <si>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</si>
  <si>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</si>
  <si>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</si>
  <si>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</si>
  <si>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</si>
  <si>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</si>
  <si>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</si>
  <si>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</si>
  <si>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</si>
  <si>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</si>
  <si>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</si>
  <si>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</si>
  <si>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</si>
  <si>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</si>
  <si>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</si>
  <si>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</si>
  <si>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</si>
  <si>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</si>
  <si>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</si>
  <si>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</si>
  <si>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</si>
  <si>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</si>
  <si>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</si>
  <si>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</si>
  <si>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</si>
  <si>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</si>
  <si>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</si>
  <si>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</si>
  <si>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</si>
  <si>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</si>
  <si>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</si>
  <si>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</si>
  <si>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</si>
  <si>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</si>
  <si>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</si>
  <si>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</si>
  <si>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</si>
  <si>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</si>
  <si>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</si>
  <si>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</si>
  <si>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</si>
  <si>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</si>
  <si>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</si>
  <si>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</si>
  <si>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</si>
  <si>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</si>
  <si>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</si>
  <si>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</si>
  <si>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</si>
  <si>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</si>
  <si>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</si>
  <si>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</si>
  <si>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</si>
  <si>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</si>
  <si>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</si>
  <si>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</si>
  <si>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</si>
  <si>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</si>
  <si>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</si>
  <si>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</si>
  <si>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</si>
  <si>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</si>
  <si>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</si>
  <si>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</si>
  <si>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</si>
  <si>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</si>
  <si>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</si>
  <si>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</si>
  <si>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</si>
  <si>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</si>
  <si>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</si>
  <si>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</si>
  <si>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</si>
  <si>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</si>
  <si>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</si>
  <si>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</si>
  <si>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</si>
  <si>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</si>
  <si>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</si>
  <si>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</si>
  <si>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</si>
  <si>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</si>
  <si>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</si>
  <si>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</si>
  <si>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</si>
  <si>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</si>
  <si>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</si>
  <si>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</si>
  <si>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</si>
  <si>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</si>
  <si>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</si>
  <si>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</si>
  <si>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</si>
  <si>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</si>
  <si>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</si>
  <si>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</si>
  <si>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</si>
  <si>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</si>
  <si>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</si>
  <si>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</si>
  <si>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</si>
  <si>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</si>
  <si>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</si>
  <si>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</si>
  <si>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</si>
  <si>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</si>
  <si>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</si>
  <si>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</si>
  <si>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</si>
  <si>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</si>
  <si>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</si>
  <si>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</si>
  <si>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</si>
  <si>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</si>
  <si>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</si>
  <si>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</si>
  <si>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</si>
  <si>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</si>
  <si>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</si>
  <si>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</si>
  <si>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</si>
  <si>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</si>
  <si>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</si>
  <si>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</si>
  <si>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</si>
  <si>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</si>
  <si>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</si>
  <si>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</si>
  <si>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</si>
  <si>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</si>
  <si>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</si>
  <si>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</si>
  <si>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</si>
  <si>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</si>
  <si>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</si>
  <si>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</si>
  <si>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</si>
  <si>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</si>
  <si>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</si>
  <si>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</si>
  <si>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</si>
  <si>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</si>
  <si>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</si>
  <si>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</si>
  <si>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</si>
  <si>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</si>
  <si>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</si>
  <si>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</si>
  <si>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</si>
  <si>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</si>
  <si>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</si>
  <si>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</si>
  <si>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</si>
  <si>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</si>
  <si>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</si>
  <si>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</si>
  <si>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</si>
  <si>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</si>
  <si>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</si>
  <si>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</si>
  <si>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</si>
  <si>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</si>
  <si>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</si>
  <si>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</si>
  <si>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</si>
  <si>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</si>
  <si>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</si>
  <si>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</si>
  <si>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</si>
  <si>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</si>
  <si>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</si>
  <si>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</si>
  <si>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</si>
  <si>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</si>
  <si>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</si>
  <si>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</si>
  <si>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</si>
  <si>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</si>
  <si>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</si>
  <si>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</si>
  <si>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</si>
  <si>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</si>
  <si>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</si>
  <si>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</si>
  <si>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</si>
  <si>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</si>
  <si>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</si>
  <si>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</si>
  <si>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</si>
  <si>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</si>
  <si>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</si>
  <si>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</si>
  <si>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</si>
  <si>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</si>
  <si>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</si>
  <si>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</si>
  <si>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</si>
  <si>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</si>
  <si>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</si>
  <si>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</si>
  <si>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</si>
  <si>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</si>
  <si>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</si>
  <si>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</si>
  <si>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</si>
  <si>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</si>
  <si>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</si>
  <si>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</si>
  <si>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</si>
  <si>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</si>
  <si>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</si>
  <si>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</si>
  <si>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</si>
  <si>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</si>
  <si>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</si>
  <si>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</si>
  <si>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</si>
  <si>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</si>
  <si>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</si>
  <si>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</si>
  <si>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</si>
  <si>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</si>
  <si>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</si>
  <si>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</si>
  <si>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</si>
  <si>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</si>
  <si>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</si>
  <si>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</si>
  <si>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</si>
  <si>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</si>
  <si>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</si>
  <si>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</si>
  <si>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</si>
  <si>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</si>
  <si>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</si>
  <si>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</si>
  <si>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</si>
  <si>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</si>
  <si>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</si>
  <si>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</si>
  <si>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</si>
  <si>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</si>
  <si>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</si>
  <si>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</si>
  <si>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</si>
  <si>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</si>
  <si>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</si>
  <si>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</si>
  <si>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</si>
  <si>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</si>
  <si>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</si>
  <si>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</si>
  <si>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</si>
  <si>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</si>
  <si>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</si>
  <si>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</si>
  <si>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</si>
  <si>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</si>
  <si>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</si>
  <si>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</si>
  <si>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</si>
  <si>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</si>
  <si>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</si>
  <si>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</si>
  <si>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</si>
  <si>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</si>
  <si>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</si>
  <si>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</si>
  <si>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</si>
  <si>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</si>
  <si>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</si>
  <si>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</si>
  <si>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</si>
  <si>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</si>
  <si>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</si>
  <si>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</si>
  <si>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</si>
  <si>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</si>
  <si>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</si>
  <si>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</si>
  <si>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</si>
  <si>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</si>
  <si>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</si>
  <si>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</si>
  <si>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</si>
  <si>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</si>
  <si>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</si>
  <si>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</si>
  <si>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</si>
  <si>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</si>
  <si>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</si>
  <si>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</si>
  <si>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</si>
  <si>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</si>
  <si>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</si>
  <si>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</si>
  <si>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</si>
  <si>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</si>
  <si>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</si>
  <si>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</si>
  <si>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</si>
  <si>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</si>
  <si>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</si>
  <si>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</si>
  <si>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</si>
  <si>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</si>
  <si>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</si>
  <si>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</si>
  <si>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</si>
  <si>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</si>
  <si>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</si>
  <si>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</si>
  <si>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</si>
  <si>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</si>
  <si>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</si>
  <si>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</si>
  <si>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</si>
  <si>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</si>
  <si>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</si>
  <si>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</si>
  <si>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</si>
  <si>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</si>
  <si>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</si>
  <si>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</si>
  <si>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</si>
  <si>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</si>
  <si>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</si>
  <si>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</si>
  <si>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</si>
  <si>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</si>
  <si>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</si>
  <si>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</si>
  <si>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</si>
  <si>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</si>
  <si>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</si>
  <si>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</si>
  <si>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</si>
  <si>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</si>
  <si>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</si>
  <si>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</si>
  <si>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</si>
  <si>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</si>
  <si>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</si>
  <si>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</si>
  <si>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</si>
  <si>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</si>
  <si>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</si>
  <si>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</si>
  <si>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</si>
  <si>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</si>
  <si>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</si>
  <si>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</si>
  <si>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</si>
  <si>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</si>
  <si>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</si>
  <si>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</si>
  <si>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</si>
  <si>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</si>
  <si>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</si>
  <si>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</si>
  <si>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</si>
  <si>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</si>
  <si>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</si>
  <si>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</si>
  <si>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</si>
  <si>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</si>
  <si>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</si>
  <si>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</si>
  <si>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</si>
  <si>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</si>
  <si>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</si>
  <si>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</si>
  <si>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</si>
  <si>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</si>
  <si>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</si>
  <si>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</si>
  <si>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</si>
  <si>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</si>
  <si>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</si>
  <si>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</si>
  <si>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</si>
  <si>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</si>
  <si>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</si>
  <si>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</si>
  <si>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</si>
  <si>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</si>
  <si>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</si>
  <si>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</si>
  <si>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</si>
  <si>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</si>
  <si>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</si>
  <si>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</si>
  <si>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</si>
  <si>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</si>
  <si>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</si>
  <si>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</si>
  <si>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</si>
  <si>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</si>
  <si>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</si>
  <si>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</si>
  <si>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</si>
  <si>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</si>
  <si>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</si>
  <si>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</si>
  <si>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</si>
  <si>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</si>
  <si>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</si>
  <si>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</si>
  <si>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</si>
  <si>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</si>
  <si>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</si>
  <si>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</si>
  <si>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</si>
  <si>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</si>
  <si>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</si>
  <si>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</si>
  <si>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</si>
  <si>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</si>
  <si>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</si>
  <si>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</si>
  <si>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</si>
  <si>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</si>
  <si>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</si>
  <si>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</si>
  <si>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</si>
  <si>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</si>
  <si>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</si>
  <si>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</si>
  <si>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</si>
  <si>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</si>
  <si>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</si>
  <si>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</si>
  <si>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</si>
  <si>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</si>
  <si>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</si>
  <si>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</si>
  <si>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</si>
  <si>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</si>
  <si>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</si>
  <si>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</si>
  <si>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</si>
  <si>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</si>
  <si>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</si>
  <si>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</si>
  <si>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</si>
  <si>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</si>
  <si>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</si>
  <si>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</si>
  <si>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</si>
  <si>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</si>
  <si>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</si>
  <si>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</si>
  <si>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</si>
  <si>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</si>
  <si>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</si>
  <si>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</si>
  <si>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</si>
  <si>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</si>
  <si>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</si>
  <si>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</si>
  <si>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</si>
  <si>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</si>
  <si>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</si>
  <si>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</si>
  <si>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</si>
  <si>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</si>
  <si>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</si>
  <si>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</si>
  <si>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</si>
  <si>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</si>
  <si>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</si>
  <si>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</si>
  <si>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</si>
  <si>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</si>
  <si>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</si>
  <si>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</si>
  <si>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</si>
  <si>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</si>
  <si>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</si>
  <si>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</si>
  <si>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</si>
  <si>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</si>
  <si>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</si>
  <si>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</si>
  <si>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</si>
  <si>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</si>
  <si>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</si>
  <si>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</si>
  <si>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</si>
  <si>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</si>
  <si>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</si>
  <si>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</si>
  <si>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</si>
  <si>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</si>
  <si>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</si>
  <si>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</si>
  <si>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</si>
  <si>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</si>
  <si>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</si>
  <si>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</si>
  <si>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</si>
  <si>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</si>
  <si>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</si>
  <si>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</si>
  <si>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</si>
  <si>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</si>
  <si>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</si>
  <si>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</si>
  <si>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</si>
  <si>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</si>
  <si>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</si>
  <si>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</si>
  <si>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</si>
  <si>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</si>
  <si>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</si>
  <si>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</si>
  <si>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</si>
  <si>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</si>
  <si>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</si>
  <si>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</si>
  <si>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</si>
  <si>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</si>
  <si>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</si>
  <si>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</si>
  <si>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</si>
  <si>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</si>
  <si>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</si>
  <si>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</si>
  <si>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</si>
  <si>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</si>
  <si>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</si>
  <si>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</si>
  <si>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</si>
  <si>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</si>
  <si>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</si>
  <si>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</si>
  <si>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</si>
  <si>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</si>
  <si>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</si>
  <si>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</si>
  <si>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</si>
  <si>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</si>
  <si>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</si>
  <si>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</si>
  <si>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</si>
  <si>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</si>
  <si>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</si>
  <si>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</si>
  <si>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</si>
  <si>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</si>
  <si>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</si>
  <si>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</si>
  <si>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</si>
  <si>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</si>
  <si>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</si>
  <si>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</si>
  <si>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</si>
  <si>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</si>
  <si>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</si>
  <si>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</si>
  <si>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</si>
  <si>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</si>
  <si>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</si>
  <si>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</si>
  <si>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</si>
  <si>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</si>
  <si>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</si>
  <si>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</si>
  <si>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</si>
  <si>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</si>
  <si>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</si>
  <si>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</si>
  <si>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</si>
  <si>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</si>
  <si>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</si>
  <si>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</si>
  <si>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</si>
  <si>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</si>
  <si>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</si>
  <si>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</si>
  <si>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</si>
  <si>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</si>
  <si>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</si>
  <si>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</si>
  <si>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</si>
  <si>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</si>
  <si>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</si>
  <si>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</si>
  <si>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</si>
  <si>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</si>
  <si>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</si>
  <si>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</si>
  <si>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</si>
  <si>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</si>
  <si>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</si>
  <si>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</si>
  <si>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</si>
  <si>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</si>
  <si>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</si>
  <si>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</si>
  <si>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</si>
  <si>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</si>
  <si>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</si>
  <si>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</si>
  <si>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</si>
  <si>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</si>
  <si>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</si>
  <si>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</si>
  <si>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</si>
  <si>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</si>
  <si>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</si>
  <si>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</si>
  <si>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</si>
  <si>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</si>
  <si>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</si>
  <si>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</si>
  <si>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</si>
  <si>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</si>
  <si>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</si>
  <si>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</si>
  <si>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</si>
  <si>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</si>
  <si>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</si>
  <si>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</si>
  <si>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</si>
  <si>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</si>
  <si>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</si>
  <si>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</si>
  <si>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</si>
  <si>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</si>
  <si>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</si>
  <si>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</si>
  <si>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</si>
  <si>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</si>
  <si>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</si>
  <si>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</si>
  <si>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</si>
  <si>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</si>
  <si>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</si>
  <si>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</si>
  <si>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</si>
  <si>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</si>
  <si>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</si>
  <si>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</si>
  <si>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</si>
  <si>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</si>
  <si>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</si>
  <si>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</si>
  <si>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</si>
  <si>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</si>
  <si>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</si>
  <si>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</si>
  <si>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</si>
  <si>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</si>
  <si>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</si>
  <si>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</si>
  <si>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</si>
  <si>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</si>
  <si>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</si>
  <si>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</si>
  <si>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</si>
  <si>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</si>
  <si>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</si>
  <si>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</si>
  <si>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</si>
  <si>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</si>
  <si>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</si>
  <si>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</si>
  <si>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</si>
  <si>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</si>
  <si>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</si>
  <si>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</si>
  <si>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</si>
  <si>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</si>
  <si>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</si>
  <si>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</si>
  <si>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</si>
  <si>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</si>
  <si>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</si>
  <si>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</si>
  <si>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</si>
  <si>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</si>
  <si>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</si>
  <si>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</si>
  <si>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</si>
  <si>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</si>
  <si>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</si>
  <si>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</si>
  <si>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</si>
  <si>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</si>
  <si>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</si>
  <si>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</si>
  <si>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</si>
  <si>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</si>
  <si>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</si>
  <si>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</si>
  <si>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</si>
  <si>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</si>
  <si>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</si>
  <si>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</si>
  <si>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</si>
  <si>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</si>
  <si>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</si>
  <si>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</si>
  <si>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</si>
  <si>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</si>
  <si>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</si>
  <si>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</si>
  <si>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</si>
  <si>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</si>
  <si>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</si>
  <si>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</si>
  <si>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</si>
  <si>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</si>
  <si>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</si>
  <si>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</si>
  <si>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</si>
  <si>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</si>
  <si>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</si>
  <si>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</si>
  <si>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</si>
  <si>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</si>
  <si>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</si>
  <si>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</si>
  <si>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</si>
  <si>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</si>
  <si>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</si>
  <si>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</si>
  <si>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</si>
  <si>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</si>
  <si>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</si>
  <si>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</si>
  <si>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</si>
  <si>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</si>
  <si>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</si>
  <si>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</si>
  <si>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</si>
  <si>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</si>
  <si>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</si>
  <si>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</si>
  <si>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</si>
  <si>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</si>
  <si>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</si>
  <si>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</si>
  <si>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</si>
  <si>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</si>
  <si>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</si>
  <si>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</si>
  <si>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</si>
  <si>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</si>
  <si>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</si>
  <si>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</si>
  <si>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</si>
  <si>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</si>
  <si>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</si>
  <si>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</si>
  <si>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</si>
  <si>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</si>
  <si>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</si>
  <si>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</si>
  <si>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</si>
  <si>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</si>
  <si>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</si>
  <si>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</si>
  <si>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</si>
  <si>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</si>
  <si>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</si>
  <si>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</si>
  <si>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</si>
  <si>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</si>
  <si>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</si>
  <si>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</si>
  <si>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</si>
  <si>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</si>
  <si>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</si>
  <si>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</si>
  <si>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</si>
  <si>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</si>
  <si>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</si>
  <si>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</si>
  <si>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</si>
  <si>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</si>
  <si>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</si>
  <si>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</si>
  <si>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</si>
  <si>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</si>
  <si>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</si>
  <si>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</si>
  <si>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</si>
  <si>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</si>
  <si>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</si>
  <si>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</si>
  <si>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</si>
  <si>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</si>
  <si>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</si>
  <si>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</si>
  <si>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</si>
  <si>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</si>
  <si>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</si>
  <si>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</si>
  <si>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</si>
  <si>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</si>
  <si>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</si>
  <si>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</si>
  <si>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</si>
  <si>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</si>
  <si>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</si>
  <si>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</si>
  <si>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</si>
  <si>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</si>
  <si>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</si>
  <si>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</si>
  <si>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</si>
  <si>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</si>
  <si>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</si>
  <si>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</si>
  <si>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</si>
  <si>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</si>
  <si>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</si>
  <si>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</si>
  <si>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</si>
  <si>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</si>
  <si>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</si>
  <si>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</si>
  <si>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</si>
  <si>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</si>
  <si>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</si>
  <si>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</si>
  <si>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</si>
  <si>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</si>
  <si>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</si>
  <si>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</si>
  <si>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</si>
  <si>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</si>
  <si>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</si>
  <si>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</si>
  <si>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</si>
  <si>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</si>
  <si>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</si>
  <si>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</si>
  <si>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</si>
  <si>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</si>
  <si>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</si>
  <si>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</si>
  <si>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</si>
  <si>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</si>
  <si>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</si>
  <si>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</si>
  <si>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</si>
  <si>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</si>
  <si>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</si>
  <si>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</si>
  <si>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</si>
  <si>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</si>
  <si>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</si>
  <si>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</si>
  <si>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</si>
  <si>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</si>
  <si>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</si>
  <si>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</si>
  <si>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</si>
  <si>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</si>
  <si>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</si>
  <si>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</si>
  <si>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</si>
  <si>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</si>
  <si>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</si>
  <si>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</si>
  <si>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</si>
  <si>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</si>
  <si>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</si>
  <si>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</si>
  <si>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</si>
  <si>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</si>
  <si>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</si>
  <si>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</si>
  <si>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</si>
  <si>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</si>
  <si>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</si>
  <si>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</si>
  <si>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</si>
  <si>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</si>
  <si>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</si>
  <si>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</si>
  <si>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</si>
  <si>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</si>
  <si>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</si>
  <si>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</si>
  <si>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</si>
  <si>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</si>
  <si>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</si>
  <si>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</si>
  <si>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</si>
  <si>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</si>
  <si>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</si>
  <si>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</si>
  <si>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</si>
  <si>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</si>
  <si>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</si>
  <si>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</si>
  <si>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</si>
  <si>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</si>
  <si>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</si>
  <si>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</si>
  <si>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</si>
  <si>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</si>
  <si>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</si>
  <si>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</si>
  <si>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</si>
  <si>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</si>
  <si>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</si>
  <si>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</si>
  <si>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</si>
  <si>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</si>
  <si>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</si>
  <si>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</si>
  <si>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</si>
  <si>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</si>
  <si>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</si>
  <si>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</si>
  <si>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</si>
  <si>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</si>
  <si>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</si>
  <si>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</si>
  <si>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</si>
  <si>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</si>
  <si>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</si>
  <si>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</si>
  <si>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</si>
  <si>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</si>
  <si>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</si>
  <si>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</si>
  <si>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</si>
  <si>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</si>
  <si>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</si>
  <si>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</si>
  <si>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</si>
  <si>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</si>
  <si>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</si>
  <si>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</si>
  <si>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</si>
  <si>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</si>
  <si>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</si>
  <si>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</si>
  <si>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</si>
  <si>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</si>
  <si>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</si>
  <si>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</si>
  <si>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</si>
  <si>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</si>
  <si>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</si>
  <si>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</si>
  <si>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</si>
  <si>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</si>
  <si>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</si>
  <si>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</si>
  <si>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</si>
  <si>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</si>
  <si>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</si>
  <si>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</si>
  <si>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</si>
  <si>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</si>
  <si>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</si>
  <si>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</si>
  <si>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</si>
  <si>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</si>
  <si>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</si>
  <si>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</si>
  <si>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</si>
  <si>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</si>
  <si>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</si>
  <si>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</si>
  <si>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</si>
  <si>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</si>
  <si>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</si>
  <si>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</si>
  <si>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</si>
  <si>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</si>
  <si>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</si>
  <si>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</si>
  <si>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</si>
  <si>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</si>
  <si>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</si>
  <si>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</si>
  <si>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</si>
  <si>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</si>
  <si>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</si>
  <si>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</si>
  <si>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</si>
  <si>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</si>
  <si>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</si>
  <si>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</si>
  <si>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</si>
  <si>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</si>
  <si>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</si>
  <si>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</si>
  <si>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</si>
  <si>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</si>
  <si>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</si>
  <si>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</si>
  <si>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</si>
  <si>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</si>
  <si>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</si>
  <si>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</si>
  <si>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</si>
  <si>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</si>
  <si>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</si>
  <si>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</si>
  <si>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</si>
  <si>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</si>
  <si>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</si>
  <si>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</si>
  <si>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</si>
  <si>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</si>
  <si>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</si>
  <si>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</si>
  <si>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</si>
  <si>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</si>
  <si>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</si>
  <si>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</si>
  <si>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</si>
  <si>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</si>
  <si>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</si>
  <si>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</si>
  <si>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</si>
  <si>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</si>
  <si>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</si>
  <si>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</si>
  <si>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</si>
  <si>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</si>
  <si>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</si>
  <si>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</si>
  <si>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</si>
  <si>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</si>
  <si>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</si>
  <si>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</si>
  <si>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</si>
  <si>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</si>
  <si>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</si>
  <si>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</si>
  <si>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</si>
  <si>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</si>
  <si>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</si>
  <si>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</si>
  <si>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</si>
  <si>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</si>
  <si>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</si>
  <si>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</si>
  <si>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</si>
  <si>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</si>
  <si>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</si>
  <si>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</si>
  <si>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</si>
  <si>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</si>
  <si>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</si>
  <si>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</si>
  <si>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</si>
  <si>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</si>
  <si>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</si>
  <si>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</si>
  <si>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</si>
  <si>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</si>
  <si>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</si>
  <si>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</si>
  <si>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</si>
  <si>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</si>
  <si>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</si>
  <si>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</si>
  <si>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</si>
  <si>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</si>
  <si>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</si>
  <si>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</si>
  <si>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</si>
  <si>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</si>
  <si>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</si>
  <si>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</si>
  <si>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</si>
  <si>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</si>
  <si>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</si>
  <si>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</si>
  <si>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</si>
  <si>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</si>
  <si>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</si>
  <si>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</si>
  <si>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</si>
  <si>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</si>
  <si>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</si>
  <si>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</si>
  <si>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</si>
  <si>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</si>
  <si>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</si>
  <si>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</si>
  <si>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</si>
  <si>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</si>
  <si>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</si>
  <si>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</si>
  <si>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</si>
  <si>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</si>
  <si>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</si>
  <si>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</si>
  <si>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</si>
  <si>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</si>
  <si>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</si>
  <si>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</si>
  <si>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</si>
  <si>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</si>
  <si>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</si>
  <si>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</si>
  <si>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</si>
  <si>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</si>
  <si>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</si>
  <si>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</si>
  <si>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</si>
  <si>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</si>
  <si>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</si>
  <si>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</si>
  <si>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</si>
  <si>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</si>
  <si>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</si>
  <si>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</si>
  <si>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</si>
  <si>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</si>
  <si>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</si>
  <si>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</si>
  <si>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</si>
  <si>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</si>
  <si>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</si>
  <si>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</si>
  <si>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</si>
  <si>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</si>
  <si>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</si>
  <si>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</si>
  <si>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</si>
  <si>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</si>
  <si>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</si>
  <si>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</si>
  <si>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</si>
  <si>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</si>
  <si>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</si>
  <si>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</si>
  <si>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</si>
  <si>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</si>
  <si>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</si>
  <si>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</si>
  <si>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</si>
  <si>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</si>
  <si>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</si>
  <si>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</si>
  <si>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</si>
  <si>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</si>
  <si>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</si>
  <si>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</si>
  <si>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</si>
  <si>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</si>
  <si>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</si>
  <si>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</si>
  <si>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</si>
  <si>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</si>
  <si>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</si>
  <si>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</si>
  <si>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</si>
  <si>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</si>
  <si>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</si>
  <si>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</si>
  <si>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</si>
  <si>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</si>
  <si>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</si>
  <si>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</si>
  <si>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</si>
  <si>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</si>
  <si>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</si>
  <si>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</si>
  <si>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</si>
  <si>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</si>
  <si>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</si>
  <si>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</si>
  <si>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</si>
  <si>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</si>
  <si>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</si>
  <si>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</si>
  <si>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</si>
  <si>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</si>
  <si>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</si>
  <si>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</si>
  <si>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</si>
  <si>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</si>
  <si>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</si>
  <si>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</si>
  <si>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</si>
  <si>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</si>
  <si>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</si>
  <si>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</si>
  <si>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</si>
  <si>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</si>
  <si>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</si>
  <si>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</si>
  <si>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</si>
  <si>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</si>
  <si>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</si>
  <si>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</si>
  <si>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</si>
  <si>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</si>
  <si>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</si>
  <si>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</si>
  <si>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</si>
  <si>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</si>
  <si>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</si>
  <si>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</si>
  <si>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</si>
  <si>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</si>
  <si>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</si>
  <si>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</si>
  <si>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</si>
  <si>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</si>
  <si>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</si>
  <si>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</si>
  <si>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</si>
  <si>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</si>
  <si>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</si>
  <si>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</si>
  <si>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</si>
  <si>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</si>
  <si>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</si>
  <si>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</si>
  <si>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</si>
  <si>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</si>
  <si>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</si>
  <si>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</si>
  <si>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</si>
  <si>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</si>
  <si>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</si>
  <si>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</si>
  <si>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</si>
  <si>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</si>
  <si>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</si>
  <si>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</si>
  <si>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</si>
  <si>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</si>
  <si>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</si>
  <si>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</si>
  <si>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</si>
  <si>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</si>
  <si>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</si>
  <si>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</si>
  <si>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</si>
  <si>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</si>
  <si>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</si>
  <si>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</si>
  <si>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</si>
  <si>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</si>
  <si>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</si>
  <si>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</si>
  <si>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</si>
  <si>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</si>
  <si>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</si>
  <si>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</si>
  <si>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</si>
  <si>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</si>
  <si>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</si>
  <si>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</si>
  <si>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</si>
  <si>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</si>
  <si>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</si>
  <si>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</si>
  <si>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</si>
  <si>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</si>
  <si>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</si>
  <si>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</si>
  <si>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</si>
  <si>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</si>
  <si>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</si>
  <si>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</si>
  <si>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</si>
  <si>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</si>
  <si>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</si>
  <si>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</si>
  <si>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</si>
  <si>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</si>
  <si>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</si>
  <si>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</si>
  <si>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</si>
  <si>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</si>
  <si>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</si>
  <si>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</si>
  <si>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</si>
  <si>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</si>
  <si>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</si>
  <si>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</si>
  <si>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</si>
  <si>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</si>
  <si>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</si>
  <si>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</si>
  <si>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</si>
  <si>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</si>
  <si>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</si>
  <si>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</si>
  <si>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</si>
  <si>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</si>
  <si>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</si>
  <si>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</si>
  <si>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</si>
  <si>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</si>
  <si>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</si>
  <si>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</si>
  <si>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</si>
  <si>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</si>
  <si>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</si>
  <si>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</si>
  <si>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</si>
  <si>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</si>
  <si>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</si>
  <si>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</si>
  <si>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</si>
  <si>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</si>
  <si>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</si>
  <si>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</si>
  <si>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</si>
  <si>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</si>
  <si>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</si>
  <si>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</si>
  <si>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</si>
  <si>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</si>
  <si>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</si>
  <si>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</si>
  <si>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</si>
  <si>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</si>
  <si>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</si>
  <si>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</si>
  <si>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</si>
  <si>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</si>
  <si>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</si>
  <si>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</si>
  <si>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</si>
  <si>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</si>
  <si>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</si>
  <si>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</si>
  <si>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</si>
  <si>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</si>
  <si>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</si>
  <si>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</si>
  <si>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</si>
  <si>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</si>
  <si>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</si>
  <si>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</si>
  <si>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</si>
  <si>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</si>
  <si>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</si>
  <si>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</si>
  <si>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</si>
  <si>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</si>
  <si>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</si>
  <si>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</si>
  <si>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</si>
  <si>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</si>
  <si>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</si>
  <si>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</si>
  <si>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</si>
  <si>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</si>
  <si>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</si>
  <si>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</si>
  <si>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</si>
  <si>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</si>
  <si>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</si>
  <si>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</si>
  <si>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</si>
  <si>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</si>
  <si>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</si>
  <si>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</si>
  <si>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</si>
  <si>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</si>
  <si>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</si>
  <si>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</si>
  <si>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</si>
  <si>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</si>
  <si>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</si>
  <si>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</si>
  <si>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</si>
  <si>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</si>
  <si>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</si>
  <si>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</si>
  <si>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</si>
  <si>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</si>
  <si>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</si>
  <si>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</si>
  <si>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</si>
  <si>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</si>
  <si>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</si>
  <si>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</si>
  <si>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</si>
  <si>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</si>
  <si>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</si>
  <si>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</si>
  <si>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</si>
  <si>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</si>
  <si>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</si>
  <si>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</si>
  <si>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</si>
  <si>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</si>
  <si>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</si>
  <si>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</si>
  <si>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</si>
  <si>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</si>
  <si>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</si>
  <si>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</si>
  <si>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</si>
  <si>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</si>
  <si>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</si>
  <si>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</si>
  <si>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</si>
  <si>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</si>
  <si>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</si>
  <si>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</si>
  <si>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</si>
  <si>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</si>
  <si>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</si>
  <si>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</si>
  <si>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</si>
  <si>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</si>
  <si>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</si>
  <si>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</si>
  <si>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</si>
  <si>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</si>
  <si>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</si>
  <si>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</si>
  <si>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</si>
  <si>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</si>
  <si>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</si>
  <si>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</si>
  <si>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</si>
  <si>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</si>
  <si>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</si>
  <si>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</si>
  <si>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</si>
  <si>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</si>
  <si>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</si>
  <si>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</si>
  <si>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</si>
  <si>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</si>
  <si>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</si>
  <si>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</si>
  <si>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</si>
  <si>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</si>
  <si>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</si>
  <si>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</si>
  <si>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</si>
  <si>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</si>
  <si>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</si>
  <si>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</si>
  <si>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</si>
  <si>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</si>
  <si>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</si>
  <si>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</si>
  <si>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</si>
  <si>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</si>
  <si>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</si>
  <si>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</si>
  <si>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</si>
  <si>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</si>
  <si>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</si>
  <si>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</si>
  <si>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</si>
  <si>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</si>
  <si>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</si>
  <si>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</si>
  <si>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</si>
  <si>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</si>
  <si>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</si>
  <si>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</si>
  <si>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</si>
  <si>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</si>
  <si>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</si>
  <si>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</si>
  <si>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</si>
  <si>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</si>
  <si>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</si>
  <si>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</si>
  <si>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</si>
  <si>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</si>
  <si>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</si>
  <si>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</si>
  <si>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</si>
  <si>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</si>
  <si>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</si>
  <si>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</si>
  <si>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</si>
  <si>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</si>
  <si>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</si>
  <si>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</si>
  <si>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</si>
  <si>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</si>
  <si>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</si>
  <si>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</si>
  <si>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</si>
  <si>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</si>
  <si>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</si>
  <si>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</si>
  <si>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</si>
  <si>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</si>
  <si>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</si>
  <si>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</si>
  <si>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</si>
  <si>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</si>
  <si>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</si>
  <si>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</si>
  <si>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</si>
  <si>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</si>
  <si>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</si>
  <si>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</si>
  <si>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</si>
  <si>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</si>
  <si>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</si>
  <si>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</si>
  <si>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</si>
  <si>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</si>
  <si>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</si>
  <si>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</si>
  <si>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</si>
  <si>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</si>
  <si>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</si>
  <si>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</si>
  <si>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</si>
  <si>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</si>
  <si>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</si>
  <si>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</si>
  <si>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</si>
  <si>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</si>
  <si>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</si>
  <si>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</si>
  <si>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</si>
  <si>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</si>
  <si>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</si>
  <si>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</si>
  <si>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</si>
  <si>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</si>
  <si>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</si>
  <si>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</si>
  <si>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</si>
  <si>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</si>
  <si>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</si>
  <si>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</si>
  <si>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</si>
  <si>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</si>
  <si>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</si>
  <si>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</si>
  <si>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</si>
  <si>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</si>
  <si>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</si>
  <si>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</si>
  <si>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</si>
  <si>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</si>
  <si>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</si>
  <si>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</si>
  <si>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</si>
  <si>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</si>
  <si>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</si>
  <si>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</si>
  <si>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</si>
  <si>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</si>
  <si>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</si>
  <si>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</si>
  <si>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</si>
  <si>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</si>
  <si>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</si>
  <si>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</si>
  <si>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</si>
  <si>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</si>
  <si>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</si>
  <si>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</si>
  <si>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</si>
  <si>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</si>
  <si>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</si>
  <si>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</si>
  <si>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</si>
  <si>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</si>
  <si>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</si>
  <si>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</si>
  <si>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</si>
  <si>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</si>
  <si>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</si>
  <si>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</si>
  <si>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</si>
  <si>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</si>
  <si>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</si>
  <si>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</si>
  <si>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</si>
  <si>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</si>
  <si>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</si>
  <si>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</si>
  <si>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</si>
  <si>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</si>
  <si>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</si>
  <si>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</si>
  <si>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</si>
  <si>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</si>
  <si>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</si>
  <si>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</si>
  <si>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</si>
  <si>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</si>
  <si>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</si>
  <si>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</si>
  <si>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</si>
  <si>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</si>
  <si>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</si>
  <si>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</si>
  <si>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</si>
  <si>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</si>
  <si>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</si>
  <si>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</si>
  <si>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</si>
  <si>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</si>
  <si>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</si>
  <si>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</si>
  <si>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</si>
  <si>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</si>
  <si>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</si>
  <si>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</si>
  <si>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</si>
  <si>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</si>
  <si>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</si>
  <si>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</si>
  <si>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</si>
  <si>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</si>
  <si>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</si>
  <si>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</si>
  <si>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</si>
  <si>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</si>
  <si>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</si>
  <si>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</si>
  <si>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</si>
  <si>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</si>
  <si>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</si>
  <si>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</si>
  <si>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</si>
  <si>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</si>
  <si>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</si>
  <si>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</si>
  <si>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</si>
  <si>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</si>
  <si>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</si>
  <si>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</si>
  <si>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</si>
  <si>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</si>
  <si>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</si>
  <si>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</si>
  <si>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</si>
  <si>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</si>
  <si>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</si>
  <si>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</si>
  <si>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</si>
  <si>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</si>
  <si>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</si>
  <si>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</si>
  <si>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</si>
  <si>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</si>
  <si>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</si>
  <si>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</si>
  <si>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</si>
  <si>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</si>
  <si>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</si>
  <si>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</si>
  <si>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</si>
  <si>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</si>
  <si>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</si>
  <si>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</si>
  <si>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</si>
  <si>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</si>
  <si>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</si>
  <si>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</si>
  <si>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</si>
  <si>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</si>
  <si>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</si>
  <si>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</si>
  <si>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</si>
  <si>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</si>
  <si>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</si>
  <si>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</si>
  <si>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</si>
  <si>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</si>
  <si>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</si>
  <si>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</si>
  <si>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</si>
  <si>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</si>
  <si>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</si>
  <si>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</si>
  <si>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</si>
  <si>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</si>
  <si>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</si>
  <si>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</si>
  <si>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</si>
  <si>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</si>
  <si>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</si>
  <si>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</si>
  <si>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</si>
  <si>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</si>
  <si>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</si>
  <si>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</si>
  <si>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</si>
  <si>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</si>
  <si>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</si>
  <si>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</si>
  <si>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</si>
  <si>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</si>
  <si>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</si>
  <si>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</si>
  <si>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</si>
  <si>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</si>
  <si>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</si>
  <si>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</si>
  <si>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</si>
  <si>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</si>
  <si>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</si>
  <si>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</si>
  <si>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</si>
  <si>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</si>
  <si>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</si>
  <si>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</si>
  <si>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</si>
  <si>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</si>
  <si>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</si>
  <si>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</si>
  <si>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</si>
  <si>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</si>
  <si>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</si>
  <si>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</si>
  <si>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</si>
  <si>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</si>
  <si>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</si>
  <si>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</si>
  <si>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</si>
  <si>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</si>
  <si>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</si>
  <si>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</si>
  <si>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</si>
  <si>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</si>
  <si>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</si>
  <si>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</si>
  <si>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</si>
  <si>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</si>
  <si>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</si>
  <si>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</si>
  <si>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</si>
  <si>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</si>
  <si>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</si>
  <si>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</si>
  <si>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</si>
  <si>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</si>
  <si>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</si>
  <si>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</si>
  <si>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</si>
  <si>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</si>
  <si>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</si>
  <si>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</si>
  <si>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</si>
  <si>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</si>
  <si>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</si>
  <si>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</si>
  <si>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</si>
  <si>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</si>
  <si>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</si>
  <si>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</si>
  <si>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</si>
  <si>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</si>
  <si>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</si>
  <si>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</si>
  <si>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</si>
  <si>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</si>
  <si>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</si>
  <si>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</si>
  <si>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</si>
  <si>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</si>
  <si>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</si>
  <si>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</si>
  <si>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</si>
  <si>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</si>
  <si>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</si>
  <si>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</si>
  <si>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</si>
  <si>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</si>
  <si>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</si>
  <si>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</si>
  <si>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</si>
  <si>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</si>
  <si>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</si>
  <si>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</si>
  <si>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</si>
  <si>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</si>
  <si>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</si>
  <si>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</si>
  <si>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</si>
  <si>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</si>
  <si>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</si>
  <si>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</si>
  <si>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</si>
  <si>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</si>
  <si>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</si>
  <si>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</si>
  <si>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</si>
  <si>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</si>
  <si>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</si>
  <si>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</si>
  <si>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</si>
  <si>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</si>
  <si>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</si>
  <si>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</si>
  <si>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</si>
  <si>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</si>
  <si>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</si>
  <si>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</si>
  <si>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</si>
  <si>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</si>
  <si>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</si>
  <si>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</si>
  <si>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</si>
  <si>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</si>
  <si>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</si>
  <si>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</si>
  <si>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</si>
  <si>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</si>
  <si>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</si>
  <si>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</si>
  <si>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</si>
  <si>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</si>
  <si>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</si>
  <si>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</si>
  <si>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</si>
  <si>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</si>
  <si>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</si>
  <si>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</si>
  <si>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</si>
  <si>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</si>
  <si>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</si>
  <si>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</si>
  <si>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</si>
  <si>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</si>
  <si>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</si>
  <si>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</si>
  <si>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</si>
  <si>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</si>
  <si>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</si>
  <si>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</si>
  <si>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</si>
  <si>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</si>
  <si>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</si>
  <si>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</si>
  <si>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</si>
  <si>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</si>
  <si>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</si>
  <si>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</si>
  <si>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</si>
  <si>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</si>
  <si>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</si>
  <si>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</si>
  <si>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</si>
  <si>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</si>
  <si>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</si>
  <si>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</si>
  <si>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</si>
  <si>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</si>
  <si>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</si>
  <si>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</si>
  <si>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</si>
  <si>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</si>
  <si>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</si>
  <si>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</si>
  <si>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</si>
  <si>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</si>
  <si>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</si>
  <si>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</si>
  <si>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</si>
  <si>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</si>
  <si>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</si>
  <si>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</si>
  <si>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</si>
  <si>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</si>
  <si>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</si>
  <si>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</si>
  <si>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</si>
  <si>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</si>
  <si>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</si>
  <si>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</si>
  <si>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</si>
  <si>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</si>
  <si>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</si>
  <si>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</si>
  <si>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</si>
  <si>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</si>
  <si>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</si>
  <si>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</si>
  <si>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</si>
  <si>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</si>
  <si>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</si>
  <si>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</si>
  <si>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</si>
  <si>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</si>
  <si>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</si>
  <si>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</si>
  <si>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</si>
  <si>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</si>
  <si>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</si>
  <si>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</si>
  <si>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</si>
  <si>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</si>
  <si>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</si>
  <si>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</si>
  <si>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</si>
  <si>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</si>
  <si>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</si>
  <si>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</si>
  <si>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</si>
  <si>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</si>
  <si>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</si>
  <si>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</si>
  <si>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</si>
  <si>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</si>
  <si>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</si>
  <si>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</si>
  <si>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</si>
  <si>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</si>
  <si>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</si>
  <si>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</si>
  <si>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</si>
  <si>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</si>
  <si>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</si>
  <si>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</si>
  <si>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</si>
  <si>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</si>
  <si>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</si>
  <si>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</si>
  <si>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</si>
  <si>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</si>
  <si>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</si>
  <si>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</si>
  <si>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</si>
  <si>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</si>
  <si>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</si>
  <si>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</si>
  <si>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</si>
  <si>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</si>
  <si>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</si>
  <si>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</si>
  <si>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</si>
  <si>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</si>
  <si>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</si>
  <si>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</si>
  <si>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</si>
  <si>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</si>
  <si>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</si>
  <si>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</si>
  <si>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</si>
  <si>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</si>
  <si>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</si>
  <si>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</si>
  <si>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</si>
  <si>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</si>
  <si>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</si>
  <si>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</si>
  <si>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</si>
  <si>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</si>
  <si>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</si>
  <si>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</si>
  <si>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</si>
  <si>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</si>
  <si>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</si>
  <si>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</si>
  <si>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</si>
  <si>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</si>
  <si>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</si>
  <si>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</si>
  <si>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</si>
  <si>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</si>
  <si>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</si>
  <si>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</si>
  <si>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</si>
  <si>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</si>
  <si>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</si>
  <si>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</si>
  <si>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</si>
  <si>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</si>
  <si>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</si>
  <si>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</si>
  <si>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</si>
  <si>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</si>
  <si>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</si>
  <si>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</si>
  <si>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</si>
  <si>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</si>
  <si>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</si>
  <si>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</si>
  <si>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</si>
  <si>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</si>
  <si>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</si>
  <si>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</si>
  <si>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</si>
  <si>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</si>
  <si>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</si>
  <si>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</si>
  <si>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</si>
  <si>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</si>
  <si>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</si>
  <si>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</si>
  <si>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</si>
  <si>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</si>
  <si>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</si>
  <si>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</si>
  <si>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</si>
  <si>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</si>
  <si>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</si>
  <si>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</si>
  <si>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</si>
  <si>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</si>
  <si>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</si>
  <si>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</si>
  <si>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</si>
  <si>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</si>
  <si>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</si>
  <si>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</si>
  <si>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</si>
  <si>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</si>
  <si>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</si>
  <si>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</si>
  <si>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</si>
  <si>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</si>
  <si>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</si>
  <si>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</si>
  <si>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</si>
  <si>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</si>
  <si>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</si>
  <si>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</si>
  <si>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</si>
  <si>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</si>
  <si>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</si>
  <si>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</si>
  <si>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</si>
  <si>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</si>
  <si>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</si>
  <si>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</si>
  <si>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</si>
  <si>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</si>
  <si>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</si>
  <si>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</si>
  <si>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</si>
  <si>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</si>
  <si>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</si>
  <si>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</si>
  <si>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</si>
  <si>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</si>
  <si>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</si>
  <si>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</si>
  <si>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</si>
  <si>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</si>
  <si>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</si>
  <si>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</si>
  <si>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</si>
  <si>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</si>
  <si>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</si>
  <si>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</si>
  <si>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</si>
  <si>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</si>
  <si>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</si>
  <si>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</si>
  <si>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</si>
  <si>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</si>
  <si>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</si>
  <si>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</si>
  <si>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</si>
  <si>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</si>
  <si>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</si>
  <si>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</si>
  <si>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</si>
  <si>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</si>
  <si>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</si>
  <si>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</si>
  <si>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</si>
  <si>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</si>
  <si>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</si>
  <si>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</si>
  <si>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</si>
  <si>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</si>
  <si>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</si>
  <si>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</si>
  <si>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</si>
  <si>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</si>
  <si>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</si>
  <si>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</si>
  <si>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</si>
  <si>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</si>
  <si>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</si>
  <si>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</si>
  <si>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</si>
  <si>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</si>
  <si>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</si>
  <si>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</si>
  <si>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</si>
  <si>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</si>
  <si>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</si>
  <si>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</si>
  <si>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</si>
  <si>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</si>
  <si>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</si>
  <si>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</si>
  <si>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</si>
  <si>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</si>
  <si>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</si>
  <si>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</si>
  <si>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</si>
  <si>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</si>
  <si>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</si>
  <si>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</si>
  <si>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</si>
  <si>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</si>
  <si>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</si>
  <si>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</si>
  <si>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</si>
  <si>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</si>
  <si>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</si>
  <si>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</si>
  <si>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</si>
  <si>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</si>
  <si>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</si>
  <si>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</si>
  <si>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</si>
  <si>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</si>
  <si>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</si>
  <si>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</si>
  <si>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</si>
  <si>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</si>
  <si>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</si>
  <si>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</si>
  <si>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</si>
  <si>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</si>
  <si>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</si>
  <si>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</si>
  <si>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</si>
  <si>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</si>
  <si>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</si>
  <si>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</si>
  <si>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</si>
  <si>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</si>
  <si>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</si>
  <si>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</si>
  <si>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</si>
  <si>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</si>
  <si>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</si>
  <si>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</si>
  <si>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</si>
  <si>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</si>
  <si>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</si>
  <si>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</si>
  <si>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</si>
  <si>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</si>
  <si>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</si>
  <si>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</si>
  <si>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</si>
  <si>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</si>
  <si>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</si>
  <si>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</si>
  <si>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</si>
  <si>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</si>
  <si>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</si>
  <si>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</si>
  <si>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</si>
  <si>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</si>
  <si>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</si>
  <si>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</si>
  <si>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</si>
  <si>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</si>
  <si>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</si>
  <si>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</si>
  <si>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</si>
  <si>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</si>
  <si>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</si>
  <si>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</si>
  <si>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</si>
  <si>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</si>
  <si>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</si>
  <si>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</si>
  <si>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</si>
  <si>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</si>
  <si>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</si>
  <si>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</si>
  <si>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</si>
  <si>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</si>
  <si>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</si>
  <si>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</si>
  <si>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</si>
  <si>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</si>
  <si>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</si>
  <si>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</si>
  <si>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</si>
  <si>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</si>
  <si>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</si>
  <si>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</si>
  <si>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</si>
  <si>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</si>
  <si>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</si>
  <si>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</si>
  <si>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</si>
  <si>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</si>
  <si>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</si>
  <si>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</si>
  <si>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</si>
  <si>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</si>
  <si>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</si>
  <si>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</si>
  <si>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</si>
  <si>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</si>
  <si>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</si>
  <si>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</si>
  <si>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</si>
  <si>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</si>
  <si>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</si>
  <si>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</si>
  <si>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</si>
  <si>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</si>
  <si>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</si>
  <si>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</si>
  <si>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</si>
  <si>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</si>
  <si>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</si>
  <si>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</si>
  <si>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</si>
  <si>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</si>
  <si>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</si>
  <si>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</si>
  <si>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</si>
  <si>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</si>
  <si>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</si>
  <si>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</si>
  <si>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</si>
  <si>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</si>
  <si>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</si>
  <si>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</si>
  <si>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</si>
  <si>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</si>
  <si>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</si>
  <si>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</si>
  <si>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</si>
  <si>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</si>
  <si>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</si>
  <si>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</si>
  <si>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</si>
  <si>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</si>
  <si>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</si>
  <si>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</si>
  <si>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</si>
  <si>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</si>
  <si>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</si>
  <si>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</si>
  <si>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</si>
  <si>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</si>
  <si>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</si>
  <si>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</si>
  <si>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</si>
  <si>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</si>
  <si>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</si>
  <si>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</si>
  <si>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</si>
  <si>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</si>
  <si>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</si>
  <si>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</si>
  <si>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</si>
  <si>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</si>
  <si>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</si>
  <si>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</si>
  <si>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</si>
  <si>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</si>
  <si>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</si>
  <si>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</si>
  <si>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</si>
  <si>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</si>
  <si>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</si>
  <si>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</si>
  <si>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</si>
  <si>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</si>
  <si>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</si>
  <si>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</si>
  <si>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</si>
  <si>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</si>
  <si>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</si>
  <si>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</si>
  <si>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</si>
  <si>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</si>
  <si>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</si>
  <si>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</si>
  <si>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</si>
  <si>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</si>
  <si>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</si>
  <si>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</si>
  <si>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</si>
  <si>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</si>
  <si>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</si>
  <si>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</si>
  <si>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</si>
  <si>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</si>
  <si>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</si>
  <si>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</si>
  <si>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</si>
  <si>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</si>
  <si>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</si>
  <si>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</si>
  <si>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</si>
  <si>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</si>
  <si>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</si>
  <si>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</si>
  <si>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</si>
  <si>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</si>
  <si>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</si>
  <si>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</si>
  <si>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</si>
  <si>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</si>
  <si>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</si>
  <si>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</si>
  <si>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</si>
  <si>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</si>
  <si>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</si>
  <si>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</si>
  <si>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</si>
  <si>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</si>
  <si>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</si>
  <si>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</si>
  <si>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</si>
  <si>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</si>
  <si>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</si>
  <si>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</si>
  <si>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</si>
  <si>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</si>
  <si>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</si>
  <si>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</si>
  <si>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</si>
  <si>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</si>
  <si>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</si>
  <si>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</si>
  <si>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</si>
  <si>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</si>
  <si>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</si>
  <si>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</si>
  <si>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</si>
  <si>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</si>
  <si>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</si>
  <si>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</si>
  <si>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</si>
  <si>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</si>
  <si>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</si>
  <si>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</si>
  <si>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</si>
  <si>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</si>
  <si>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</si>
  <si>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</si>
  <si>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</si>
  <si>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</si>
  <si>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</si>
  <si>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</si>
  <si>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</si>
  <si>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</si>
  <si>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</si>
  <si>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</si>
  <si>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</si>
  <si>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</si>
  <si>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</si>
  <si>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</si>
  <si>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</si>
  <si>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</si>
  <si>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</si>
  <si>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</si>
  <si>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</si>
  <si>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</si>
  <si>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</si>
  <si>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</si>
  <si>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</si>
  <si>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</si>
  <si>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</si>
  <si>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</si>
  <si>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</si>
  <si>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</si>
  <si>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</si>
  <si>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</si>
  <si>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</si>
  <si>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</si>
  <si>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</si>
  <si>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</si>
  <si>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</si>
  <si>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</si>
  <si>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</si>
  <si>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</si>
  <si>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</si>
  <si>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</si>
  <si>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</si>
  <si>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</si>
  <si>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</si>
  <si>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</si>
  <si>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</si>
  <si>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</si>
  <si>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</si>
  <si>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</si>
  <si>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</si>
  <si>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</si>
  <si>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</si>
  <si>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</si>
  <si>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</si>
  <si>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</si>
  <si>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</si>
  <si>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</si>
  <si>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</si>
  <si>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</si>
  <si>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</si>
  <si>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</si>
  <si>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</si>
  <si>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</si>
  <si>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</si>
  <si>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</si>
  <si>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</si>
  <si>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</si>
  <si>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</si>
  <si>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</si>
  <si>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</si>
  <si>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</si>
  <si>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</si>
  <si>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</si>
  <si>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</si>
  <si>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</si>
  <si>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</si>
  <si>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</si>
  <si>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</si>
  <si>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</si>
  <si>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</si>
  <si>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</si>
  <si>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</si>
  <si>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</si>
  <si>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</si>
  <si>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</si>
  <si>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</si>
  <si>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</si>
  <si>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</si>
  <si>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</si>
  <si>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</si>
  <si>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</si>
  <si>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</si>
  <si>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</si>
  <si>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</si>
  <si>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</si>
  <si>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</si>
  <si>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</si>
  <si>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</si>
  <si>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</si>
  <si>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</si>
  <si>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</si>
  <si>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</si>
  <si>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</si>
  <si>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</si>
  <si>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</si>
  <si>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</si>
  <si>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</si>
  <si>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</si>
  <si>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</si>
  <si>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</si>
  <si>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</si>
  <si>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</si>
  <si>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</si>
  <si>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</si>
  <si>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</si>
  <si>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</si>
  <si>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</si>
  <si>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</si>
  <si>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</si>
  <si>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</si>
  <si>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</si>
  <si>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</si>
  <si>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</si>
  <si>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</si>
  <si>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</si>
  <si>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</si>
  <si>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</si>
  <si>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</si>
  <si>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</si>
  <si>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</si>
  <si>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</si>
  <si>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</si>
  <si>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</si>
  <si>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</si>
  <si>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</si>
  <si>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</si>
  <si>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</si>
  <si>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</si>
  <si>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</si>
  <si>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</si>
  <si>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</si>
  <si>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</si>
  <si>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</si>
  <si>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</si>
  <si>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</si>
  <si>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</si>
  <si>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</si>
  <si>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</si>
  <si>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</si>
  <si>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</si>
  <si>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</si>
  <si>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</si>
  <si>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</si>
  <si>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</si>
  <si>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</si>
  <si>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</si>
  <si>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</si>
  <si>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</si>
  <si>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</si>
  <si>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</si>
  <si>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</si>
  <si>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</si>
  <si>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</si>
  <si>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</si>
  <si>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</si>
  <si>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</si>
  <si>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</si>
  <si>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</si>
  <si>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</si>
  <si>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</si>
  <si>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</si>
  <si>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</si>
  <si>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</si>
  <si>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</si>
  <si>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</si>
  <si>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</si>
  <si>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</si>
  <si>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</si>
  <si>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</si>
  <si>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</si>
  <si>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</si>
  <si>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</si>
  <si>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</si>
  <si>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</si>
  <si>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</si>
  <si>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</si>
  <si>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</si>
  <si>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</si>
  <si>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</si>
  <si>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</si>
  <si>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</si>
  <si>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</si>
  <si>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</si>
  <si>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</si>
  <si>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</si>
  <si>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</si>
  <si>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</si>
  <si>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</si>
  <si>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</si>
  <si>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</si>
  <si>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</si>
  <si>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</si>
  <si>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</si>
  <si>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</si>
  <si>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</si>
  <si>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</si>
  <si>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</si>
  <si>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</si>
  <si>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</si>
  <si>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</si>
  <si>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</si>
  <si>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</si>
  <si>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</si>
  <si>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</si>
  <si>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</si>
  <si>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</si>
  <si>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</si>
  <si>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</si>
  <si>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</si>
  <si>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</si>
  <si>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</si>
  <si>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</si>
  <si>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</si>
  <si>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</si>
  <si>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</si>
  <si>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</si>
  <si>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</si>
  <si>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</si>
  <si>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</si>
  <si>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</si>
  <si>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</si>
  <si>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</si>
  <si>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</si>
  <si>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</si>
  <si>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</si>
  <si>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</si>
  <si>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</si>
  <si>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</si>
  <si>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</si>
  <si>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</si>
  <si>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</si>
  <si>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</si>
  <si>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</si>
  <si>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</si>
  <si>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</si>
  <si>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</si>
  <si>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</si>
  <si>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</si>
  <si>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</si>
  <si>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</si>
  <si>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</si>
  <si>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</si>
  <si>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</si>
  <si>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</si>
  <si>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</si>
  <si>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</si>
  <si>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</si>
  <si>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</si>
  <si>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</si>
  <si>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</si>
  <si>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</si>
  <si>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</si>
  <si>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</si>
  <si>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</si>
  <si>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</si>
  <si>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</si>
  <si>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</si>
  <si>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</si>
  <si>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</si>
  <si>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</si>
  <si>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</si>
  <si>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</si>
  <si>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</si>
  <si>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</si>
  <si>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</si>
  <si>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</si>
  <si>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</si>
  <si>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</si>
  <si>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</si>
  <si>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</si>
  <si>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</si>
  <si>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</si>
  <si>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</si>
  <si>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</si>
  <si>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</si>
  <si>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</si>
  <si>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</si>
  <si>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</si>
  <si>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</si>
  <si>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</si>
  <si>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</si>
  <si>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</si>
  <si>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</si>
  <si>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</si>
  <si>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</si>
  <si>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</si>
  <si>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</si>
  <si>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</si>
  <si>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</si>
  <si>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</si>
  <si>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</si>
  <si>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</si>
  <si>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</si>
  <si>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</si>
  <si>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</si>
  <si>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</si>
  <si>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</si>
  <si>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</si>
  <si>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</si>
  <si>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</si>
  <si>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</si>
  <si>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</si>
  <si>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</si>
  <si>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</si>
  <si>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</si>
  <si>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</si>
  <si>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</si>
  <si>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</si>
  <si>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</si>
  <si>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</si>
  <si>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</si>
  <si>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</si>
  <si>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</si>
  <si>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</si>
  <si>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</si>
  <si>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</si>
  <si>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</si>
  <si>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</si>
  <si>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</si>
  <si>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</si>
  <si>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</si>
  <si>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</si>
  <si>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</si>
  <si>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</si>
  <si>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</si>
  <si>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</si>
  <si>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</si>
  <si>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</si>
  <si>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</si>
  <si>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</si>
  <si>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</si>
  <si>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</si>
  <si>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</si>
  <si>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</si>
  <si>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</si>
  <si>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</si>
  <si>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</si>
  <si>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</si>
  <si>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</si>
  <si>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</si>
  <si>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</si>
  <si>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</si>
  <si>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</si>
  <si>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</si>
  <si>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</si>
  <si>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</si>
  <si>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</si>
  <si>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</si>
  <si>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</si>
  <si>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</si>
  <si>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</si>
  <si>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</si>
  <si>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</si>
  <si>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</si>
  <si>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</si>
  <si>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</si>
  <si>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</si>
  <si>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</si>
  <si>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</si>
  <si>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</si>
  <si>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</si>
  <si>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</si>
  <si>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</si>
  <si>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</si>
  <si>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</si>
  <si>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</si>
  <si>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</si>
  <si>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</si>
  <si>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</si>
  <si>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</si>
  <si>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</si>
  <si>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</si>
  <si>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</si>
  <si>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</si>
  <si>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</si>
  <si>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</si>
  <si>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</si>
  <si>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</si>
  <si>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</si>
  <si>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</si>
  <si>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</si>
  <si>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</si>
  <si>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</si>
  <si>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</si>
  <si>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</si>
  <si>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</si>
  <si>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</si>
  <si>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</si>
  <si>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</si>
  <si>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</si>
  <si>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</si>
  <si>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</si>
  <si>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</si>
  <si>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</si>
  <si>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</si>
  <si>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</si>
  <si>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</si>
  <si>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</si>
  <si>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</si>
  <si>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</si>
  <si>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</si>
  <si>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</si>
  <si>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</si>
  <si>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</si>
  <si>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</si>
  <si>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</si>
  <si>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</si>
  <si>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</si>
  <si>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</si>
  <si>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</si>
  <si>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</si>
  <si>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</si>
  <si>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</si>
  <si>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</si>
  <si>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</si>
  <si>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</si>
  <si>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</si>
  <si>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</si>
  <si>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</si>
  <si>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</si>
  <si>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</si>
  <si>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</si>
  <si>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</si>
  <si>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</si>
  <si>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</si>
  <si>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</si>
  <si>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</si>
  <si>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</si>
  <si>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</si>
  <si>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</si>
  <si>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</si>
  <si>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</si>
  <si>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</si>
  <si>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</si>
  <si>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</si>
  <si>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</si>
  <si>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</si>
  <si>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</si>
  <si>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</si>
  <si>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</si>
  <si>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</si>
  <si>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</si>
  <si>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</si>
  <si>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</si>
  <si>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</si>
  <si>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</si>
  <si>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</si>
  <si>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</si>
  <si>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</si>
  <si>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</si>
  <si>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</si>
  <si>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</si>
  <si>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</si>
  <si>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</si>
  <si>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</si>
  <si>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</si>
  <si>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</si>
  <si>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</si>
  <si>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</si>
  <si>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</si>
  <si>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</si>
  <si>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</si>
  <si>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</si>
  <si>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</si>
  <si>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</si>
  <si>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</si>
  <si>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</si>
  <si>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</si>
  <si>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</si>
  <si>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</si>
  <si>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</si>
  <si>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</si>
  <si>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</si>
  <si>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</si>
  <si>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</si>
  <si>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</si>
  <si>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</si>
  <si>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</si>
  <si>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</si>
  <si>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</si>
  <si>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</si>
  <si>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</si>
  <si>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</si>
  <si>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</si>
  <si>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</si>
  <si>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</si>
  <si>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</si>
  <si>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</si>
  <si>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</si>
  <si>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</si>
  <si>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</si>
  <si>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</si>
  <si>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</si>
  <si>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</si>
  <si>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</si>
  <si>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</si>
  <si>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</si>
  <si>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</si>
  <si>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</si>
  <si>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</si>
  <si>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</si>
  <si>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</si>
  <si>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</si>
  <si>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</si>
  <si>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</si>
  <si>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</si>
  <si>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</si>
  <si>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</si>
  <si>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</si>
  <si>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</si>
  <si>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</si>
  <si>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</si>
  <si>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</si>
  <si>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</si>
  <si>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</si>
  <si>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</si>
  <si>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</si>
  <si>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</si>
  <si>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</si>
  <si>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</si>
  <si>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</si>
  <si>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</si>
  <si>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</si>
  <si>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</si>
  <si>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</si>
  <si>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</si>
  <si>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</si>
  <si>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</si>
  <si>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</si>
  <si>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</si>
  <si>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</si>
  <si>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</si>
  <si>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</si>
  <si>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</si>
  <si>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</si>
  <si>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</si>
  <si>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</si>
  <si>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</si>
  <si>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</si>
  <si>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</si>
  <si>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</si>
  <si>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</si>
  <si>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</si>
  <si>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</si>
  <si>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</si>
  <si>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</si>
  <si>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</si>
  <si>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</si>
  <si>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</si>
  <si>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</si>
  <si>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</si>
  <si>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</si>
  <si>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</si>
  <si>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</si>
  <si>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</si>
  <si>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</si>
  <si>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</si>
  <si>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</si>
  <si>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</si>
  <si>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</si>
  <si>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</si>
  <si>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</si>
  <si>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</si>
  <si>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</si>
  <si>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</si>
  <si>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</si>
  <si>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</si>
  <si>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</si>
  <si>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</si>
  <si>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</si>
  <si>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</si>
  <si>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</si>
  <si>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</si>
  <si>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</si>
  <si>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</si>
  <si>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</si>
  <si>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</si>
  <si>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</si>
  <si>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</si>
  <si>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</si>
  <si>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</si>
  <si>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</si>
  <si>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</si>
  <si>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</si>
  <si>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</si>
  <si>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</si>
  <si>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</si>
  <si>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</si>
  <si>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</si>
  <si>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</si>
  <si>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</si>
  <si>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</si>
  <si>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</si>
  <si>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</si>
  <si>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</si>
  <si>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</si>
  <si>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</si>
  <si>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</si>
  <si>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</si>
  <si>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</si>
  <si>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</si>
  <si>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</si>
  <si>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</si>
  <si>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</si>
  <si>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</si>
  <si>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</si>
  <si>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</si>
  <si>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</si>
  <si>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</si>
  <si>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</si>
  <si>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</si>
  <si>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</si>
  <si>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</si>
  <si>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</si>
  <si>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</si>
  <si>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</si>
  <si>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</si>
  <si>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</si>
  <si>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</si>
  <si>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</si>
  <si>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</si>
  <si>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</si>
  <si>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</si>
  <si>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</si>
  <si>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</si>
  <si>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</si>
  <si>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</si>
  <si>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</si>
  <si>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</si>
  <si>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</si>
  <si>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</si>
  <si>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</si>
  <si>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</si>
  <si>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</si>
  <si>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</si>
  <si>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</si>
  <si>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</si>
  <si>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</si>
  <si>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</si>
  <si>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</si>
  <si>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</si>
  <si>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</si>
  <si>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</si>
  <si>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</si>
  <si>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</si>
  <si>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</si>
  <si>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</si>
  <si>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</si>
  <si>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</si>
  <si>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</si>
  <si>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</si>
  <si>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</si>
  <si>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</si>
  <si>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</si>
  <si>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</si>
  <si>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</si>
  <si>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</si>
  <si>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</si>
  <si>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</si>
  <si>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</si>
  <si>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</si>
  <si>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</si>
  <si>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</si>
  <si>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</si>
  <si>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</si>
  <si>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</si>
  <si>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</si>
  <si>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</si>
  <si>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</si>
  <si>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</si>
  <si>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</si>
  <si>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</si>
  <si>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</si>
  <si>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</si>
  <si>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</si>
  <si>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</si>
  <si>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</si>
  <si>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</si>
  <si>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</si>
  <si>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</si>
  <si>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</si>
  <si>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</si>
  <si>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</si>
  <si>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</si>
  <si>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</si>
  <si>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</si>
  <si>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</si>
  <si>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</si>
  <si>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</si>
  <si>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</si>
  <si>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</si>
  <si>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</si>
  <si>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</si>
  <si>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</si>
  <si>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</si>
  <si>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</si>
  <si>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</si>
  <si>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</si>
  <si>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</si>
  <si>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</si>
  <si>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</si>
  <si>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</si>
  <si>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</si>
  <si>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</si>
  <si>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</si>
  <si>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</si>
  <si>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</si>
  <si>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</si>
  <si>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</si>
  <si>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</si>
  <si>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</si>
  <si>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</si>
  <si>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</si>
  <si>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</si>
  <si>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</si>
  <si>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</si>
  <si>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</si>
  <si>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</si>
  <si>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</si>
  <si>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</si>
  <si>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</si>
  <si>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</si>
  <si>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</si>
  <si>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</si>
  <si>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</si>
  <si>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</si>
  <si>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</si>
  <si>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</si>
  <si>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</si>
  <si>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</si>
  <si>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</si>
  <si>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</si>
  <si>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</si>
  <si>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</si>
  <si>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</si>
  <si>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</si>
  <si>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</si>
  <si>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</si>
  <si>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</si>
  <si>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</si>
  <si>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</si>
  <si>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</si>
  <si>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</si>
  <si>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</si>
  <si>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</si>
  <si>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</si>
  <si>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</si>
  <si>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</si>
  <si>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</si>
  <si>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</si>
  <si>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</si>
  <si>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</si>
  <si>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</si>
  <si>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</si>
  <si>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</si>
  <si>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</si>
  <si>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</si>
  <si>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</si>
  <si>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</si>
  <si>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</si>
  <si>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</si>
  <si>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</si>
  <si>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</si>
  <si>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</si>
  <si>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</si>
  <si>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</si>
  <si>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</si>
  <si>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</si>
  <si>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</si>
  <si>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</si>
  <si>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</si>
  <si>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</si>
  <si>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</si>
  <si>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</si>
  <si>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</si>
  <si>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</si>
  <si>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</si>
  <si>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</si>
  <si>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</si>
  <si>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</si>
  <si>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</si>
  <si>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</si>
  <si>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</si>
  <si>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</si>
  <si>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</si>
  <si>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</si>
  <si>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</si>
  <si>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</si>
  <si>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</si>
  <si>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</si>
  <si>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</si>
  <si>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</si>
  <si>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</si>
  <si>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</si>
  <si>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</si>
  <si>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</si>
  <si>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</si>
  <si>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</si>
  <si>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</si>
  <si>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</si>
  <si>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</si>
  <si>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</si>
  <si>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</si>
  <si>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</si>
  <si>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</si>
  <si>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</si>
  <si>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</si>
  <si>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</si>
  <si>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</si>
  <si>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</si>
  <si>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</si>
  <si>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</si>
  <si>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</si>
  <si>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</si>
  <si>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</si>
  <si>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</si>
  <si>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</si>
  <si>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</si>
  <si>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</si>
  <si>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</si>
  <si>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</si>
  <si>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</si>
  <si>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</si>
  <si>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</si>
  <si>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</si>
  <si>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</si>
  <si>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</si>
  <si>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</si>
  <si>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</si>
  <si>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</si>
  <si>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</si>
  <si>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</si>
  <si>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</si>
  <si>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</si>
  <si>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</si>
  <si>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</si>
  <si>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</si>
  <si>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</si>
  <si>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</si>
  <si>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</si>
  <si>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</si>
  <si>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</si>
  <si>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</si>
  <si>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</si>
  <si>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</si>
  <si>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</si>
  <si>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</si>
  <si>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</si>
  <si>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</si>
  <si>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</si>
  <si>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</si>
  <si>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</si>
  <si>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</si>
  <si>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</si>
  <si>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</si>
  <si>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</si>
  <si>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</si>
  <si>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</si>
  <si>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</si>
  <si>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</si>
  <si>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</si>
  <si>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</si>
  <si>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</si>
  <si>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</si>
  <si>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</si>
  <si>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</si>
  <si>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</si>
  <si>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</si>
  <si>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</si>
  <si>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</si>
  <si>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</si>
  <si>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</si>
  <si>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</si>
  <si>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</si>
  <si>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</si>
  <si>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</si>
  <si>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</si>
  <si>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</si>
  <si>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</si>
  <si>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</si>
  <si>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</si>
  <si>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</si>
  <si>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</si>
  <si>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</si>
  <si>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</si>
  <si>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</si>
  <si>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</si>
  <si>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</si>
  <si>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</si>
  <si>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</si>
  <si>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</si>
  <si>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</si>
  <si>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</si>
  <si>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</si>
  <si>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</si>
  <si>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</si>
  <si>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</si>
  <si>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</si>
  <si>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</si>
  <si>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</si>
  <si>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</si>
  <si>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</si>
  <si>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</si>
  <si>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</si>
  <si>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</si>
  <si>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</si>
  <si>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</si>
  <si>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</si>
  <si>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</si>
  <si>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</si>
  <si>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</si>
  <si>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</si>
  <si>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</si>
  <si>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</si>
  <si>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</si>
  <si>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</si>
  <si>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</si>
  <si>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</si>
  <si>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</si>
  <si>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</si>
  <si>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</si>
  <si>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</si>
  <si>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</si>
  <si>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</si>
  <si>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</si>
  <si>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</si>
  <si>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</si>
  <si>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</si>
  <si>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</si>
  <si>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</si>
  <si>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</si>
  <si>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</si>
  <si>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</si>
  <si>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</si>
  <si>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</si>
  <si>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</si>
  <si>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</si>
  <si>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</si>
  <si>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</si>
  <si>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</si>
  <si>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</si>
  <si>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</si>
  <si>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</si>
  <si>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</si>
  <si>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</si>
  <si>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</si>
  <si>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</si>
  <si>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</si>
  <si>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</si>
  <si>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</si>
  <si>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</si>
  <si>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</si>
  <si>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</si>
  <si>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</si>
  <si>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</si>
  <si>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</si>
  <si>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</si>
  <si>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</si>
  <si>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</si>
  <si>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</si>
  <si>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</si>
  <si>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</si>
  <si>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</si>
  <si>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</si>
  <si>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</si>
  <si>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</si>
  <si>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</si>
  <si>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</si>
  <si>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</si>
  <si>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</si>
  <si>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</si>
  <si>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</si>
  <si>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</si>
  <si>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</si>
  <si>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</si>
  <si>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</si>
  <si>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</si>
  <si>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</si>
  <si>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</si>
  <si>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</si>
  <si>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</si>
  <si>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</si>
  <si>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</si>
  <si>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</si>
  <si>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</si>
  <si>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</si>
  <si>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</si>
  <si>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</si>
  <si>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</si>
  <si>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</si>
  <si>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</si>
  <si>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</si>
  <si>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</si>
  <si>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</si>
  <si>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</si>
  <si>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</si>
  <si>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</si>
  <si>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</si>
  <si>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</si>
  <si>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</si>
  <si>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</si>
  <si>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</si>
  <si>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</si>
  <si>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</si>
  <si>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</si>
  <si>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</si>
  <si>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</si>
  <si>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</si>
  <si>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</si>
  <si>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</si>
  <si>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</si>
  <si>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</si>
  <si>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</si>
  <si>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</si>
  <si>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</si>
  <si>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</si>
  <si>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</si>
  <si>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</si>
  <si>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</si>
  <si>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</si>
  <si>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</si>
  <si>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</si>
  <si>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</si>
  <si>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</si>
  <si>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</si>
  <si>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</si>
  <si>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</si>
  <si>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</si>
  <si>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</si>
  <si>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</si>
  <si>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</si>
  <si>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</si>
  <si>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</si>
  <si>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</si>
  <si>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</si>
  <si>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</si>
  <si>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</si>
  <si>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</si>
  <si>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</si>
  <si>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</si>
  <si>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</si>
  <si>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</si>
  <si>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</si>
  <si>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</si>
  <si>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</si>
  <si>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</si>
  <si>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</si>
  <si>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</si>
  <si>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</si>
  <si>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</si>
  <si>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</si>
  <si>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</si>
  <si>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</si>
  <si>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</si>
  <si>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</si>
  <si>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</si>
  <si>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</si>
  <si>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</si>
  <si>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</si>
  <si>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</si>
  <si>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</si>
  <si>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</si>
  <si>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</si>
  <si>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</si>
  <si>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</si>
  <si>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</si>
  <si>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</si>
  <si>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</si>
  <si>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</si>
  <si>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</si>
  <si>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</si>
  <si>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</si>
  <si>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</si>
  <si>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</si>
  <si>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</si>
  <si>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</si>
  <si>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</si>
  <si>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</si>
  <si>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</si>
  <si>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</si>
  <si>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</si>
  <si>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</si>
  <si>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</si>
  <si>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</si>
  <si>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</si>
  <si>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</si>
  <si>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</si>
  <si>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</si>
  <si>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</si>
  <si>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</si>
  <si>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</si>
  <si>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</si>
  <si>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</si>
  <si>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</si>
  <si>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</si>
  <si>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</si>
  <si>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</si>
  <si>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</si>
  <si>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</si>
  <si>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</si>
  <si>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</si>
  <si>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</si>
  <si>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</si>
  <si>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</si>
  <si>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</si>
  <si>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</si>
  <si>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</si>
  <si>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</si>
  <si>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</si>
  <si>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</si>
  <si>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</si>
  <si>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</si>
  <si>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</si>
  <si>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</si>
  <si>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</si>
  <si>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</si>
  <si>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</si>
  <si>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</si>
  <si>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</si>
  <si>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</si>
  <si>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</si>
  <si>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</si>
  <si>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</si>
  <si>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</si>
  <si>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</si>
  <si>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</si>
  <si>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</si>
  <si>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</si>
  <si>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</si>
  <si>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</si>
  <si>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</si>
  <si>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</si>
  <si>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</si>
  <si>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</si>
  <si>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</si>
  <si>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</si>
  <si>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</si>
  <si>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</si>
  <si>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</si>
  <si>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</si>
  <si>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</si>
  <si>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</si>
  <si>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</si>
  <si>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</si>
  <si>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</si>
  <si>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</si>
  <si>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</si>
  <si>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</si>
  <si>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</si>
  <si>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</si>
  <si>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</si>
  <si>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</si>
  <si>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</si>
  <si>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</si>
  <si>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</si>
  <si>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</si>
  <si>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</si>
  <si>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</si>
  <si>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</si>
  <si>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</si>
  <si>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</si>
  <si>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</si>
  <si>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</si>
  <si>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</si>
  <si>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</si>
  <si>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</si>
  <si>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</si>
  <si>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</si>
  <si>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</si>
  <si>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</si>
  <si>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</si>
  <si>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</si>
  <si>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</si>
  <si>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</si>
  <si>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</si>
  <si>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</si>
  <si>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</si>
  <si>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</si>
  <si>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</si>
  <si>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</si>
  <si>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</si>
  <si>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</si>
  <si>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</si>
  <si>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</si>
  <si>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</si>
  <si>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</si>
  <si>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</si>
  <si>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</si>
  <si>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</si>
  <si>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</si>
  <si>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</si>
  <si>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</si>
  <si>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</si>
  <si>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</si>
  <si>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</si>
  <si>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</si>
  <si>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</si>
  <si>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</si>
  <si>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</si>
  <si>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</si>
  <si>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</si>
  <si>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</si>
  <si>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</si>
  <si>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</si>
  <si>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</si>
  <si>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</si>
  <si>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</si>
  <si>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</si>
  <si>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</si>
  <si>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</si>
  <si>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</si>
  <si>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</si>
  <si>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</si>
  <si>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</si>
  <si>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</si>
  <si>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</si>
  <si>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</si>
  <si>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</si>
  <si>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</si>
  <si>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</si>
  <si>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</si>
  <si>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</si>
  <si>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</si>
  <si>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</si>
  <si>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</si>
  <si>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</si>
  <si>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</si>
  <si>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</si>
  <si>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</si>
  <si>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</si>
  <si>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</si>
  <si>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</si>
  <si>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</si>
  <si>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</si>
  <si>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</si>
  <si>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</si>
  <si>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</si>
  <si>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</si>
  <si>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</si>
  <si>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</si>
  <si>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</si>
  <si>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</si>
  <si>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</si>
  <si>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</si>
  <si>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</si>
  <si>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</si>
  <si>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</si>
  <si>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</si>
  <si>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</si>
  <si>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</si>
  <si>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</si>
  <si>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</si>
  <si>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</si>
  <si>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</si>
  <si>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</si>
  <si>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</si>
  <si>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</si>
  <si>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</si>
  <si>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</si>
  <si>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</si>
  <si>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</si>
  <si>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</si>
  <si>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</si>
  <si>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</si>
  <si>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</si>
  <si>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</si>
  <si>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</si>
  <si>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</si>
  <si>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</si>
  <si>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</si>
  <si>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</si>
  <si>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</si>
  <si>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</si>
  <si>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</si>
  <si>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</si>
  <si>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</si>
  <si>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</si>
  <si>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</si>
  <si>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</si>
  <si>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</si>
  <si>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</si>
  <si>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</si>
  <si>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</si>
  <si>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</si>
  <si>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</si>
  <si>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</si>
  <si>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</si>
  <si>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</si>
  <si>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</si>
  <si>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</si>
  <si>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</si>
  <si>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</si>
  <si>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</si>
  <si>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</si>
  <si>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</si>
  <si>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</si>
  <si>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</si>
  <si>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</si>
  <si>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</si>
  <si>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</si>
  <si>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</si>
  <si>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</si>
  <si>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</si>
  <si>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</si>
  <si>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</si>
  <si>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</si>
  <si>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</si>
  <si>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</si>
  <si>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</si>
  <si>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</si>
  <si>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</si>
  <si>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</si>
  <si>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</si>
  <si>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</si>
  <si>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</si>
  <si>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</si>
  <si>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</si>
  <si>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</si>
  <si>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</si>
  <si>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</si>
  <si>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</si>
  <si>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</si>
  <si>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</si>
  <si>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</si>
  <si>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</si>
  <si>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</si>
  <si>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</si>
  <si>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</si>
  <si>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</si>
  <si>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</si>
  <si>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</si>
  <si>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</si>
  <si>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</si>
  <si>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</si>
  <si>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</si>
  <si>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</si>
  <si>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</si>
  <si>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</si>
  <si>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</si>
  <si>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</si>
  <si>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</si>
  <si>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</si>
  <si>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</si>
  <si>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</si>
  <si>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</si>
  <si>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</si>
  <si>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</si>
  <si>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</si>
  <si>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</si>
  <si>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</si>
  <si>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</si>
  <si>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</si>
  <si>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</si>
  <si>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</si>
  <si>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</si>
  <si>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</si>
  <si>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</si>
  <si>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</si>
  <si>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</si>
  <si>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</si>
  <si>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</si>
  <si>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</si>
  <si>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</si>
  <si>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</si>
  <si>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</si>
  <si>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</si>
  <si>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</si>
  <si>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</si>
  <si>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</si>
  <si>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</si>
  <si>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</si>
  <si>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</si>
  <si>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</si>
  <si>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</si>
  <si>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</si>
  <si>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</si>
  <si>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</si>
  <si>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</si>
  <si>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</si>
  <si>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</si>
  <si>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</si>
  <si>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</si>
  <si>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</si>
  <si>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</si>
  <si>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</si>
  <si>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</si>
  <si>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</si>
  <si>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</si>
  <si>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</si>
  <si>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</si>
  <si>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</si>
  <si>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</si>
  <si>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</si>
  <si>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</si>
  <si>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</si>
  <si>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</si>
  <si>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</si>
  <si>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</si>
  <si>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</si>
  <si>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</si>
  <si>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</si>
  <si>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</si>
  <si>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</si>
  <si>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</si>
  <si>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</si>
  <si>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</si>
  <si>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</si>
  <si>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</si>
  <si>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</si>
  <si>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</si>
  <si>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</si>
  <si>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</si>
  <si>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</si>
  <si>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</si>
  <si>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</si>
  <si>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</si>
  <si>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</si>
  <si>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</si>
  <si>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</si>
  <si>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</si>
  <si>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</si>
  <si>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</si>
  <si>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</si>
  <si>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</si>
  <si>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</si>
  <si>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</si>
  <si>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</si>
  <si>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</si>
  <si>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</si>
  <si>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</si>
  <si>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</si>
  <si>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</si>
  <si>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</si>
  <si>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</si>
  <si>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</si>
  <si>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</si>
  <si>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</si>
  <si>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</si>
  <si>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</si>
  <si>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</si>
  <si>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</si>
  <si>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</si>
  <si>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</si>
  <si>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</si>
  <si>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</si>
  <si>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</si>
  <si>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</si>
  <si>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</si>
  <si>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</si>
  <si>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</si>
  <si>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</si>
  <si>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</si>
  <si>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</si>
  <si>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</si>
  <si>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</si>
  <si>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</si>
  <si>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</si>
  <si>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</si>
  <si>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</si>
  <si>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</si>
  <si>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</si>
  <si>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</si>
  <si>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</si>
  <si>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</si>
  <si>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</si>
  <si>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</si>
  <si>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</si>
  <si>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</si>
  <si>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</si>
  <si>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</si>
  <si>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</si>
  <si>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</si>
  <si>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</si>
  <si>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</si>
  <si>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</si>
  <si>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</si>
  <si>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</si>
  <si>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</si>
  <si>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</si>
  <si>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</si>
  <si>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</si>
  <si>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</si>
  <si>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</si>
  <si>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</si>
  <si>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</si>
  <si>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</si>
  <si>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</si>
  <si>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</si>
  <si>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</si>
  <si>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</si>
  <si>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</si>
  <si>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</si>
  <si>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</si>
  <si>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</si>
  <si>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</si>
  <si>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</si>
  <si>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</si>
  <si>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</si>
  <si>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</si>
  <si>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</si>
  <si>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</si>
  <si>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</si>
  <si>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</si>
  <si>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</si>
  <si>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</si>
  <si>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</si>
  <si>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</si>
  <si>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</si>
  <si>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</si>
  <si>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</si>
  <si>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</si>
  <si>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</si>
  <si>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</si>
  <si>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</si>
  <si>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</si>
  <si>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</si>
  <si>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</si>
  <si>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</si>
  <si>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</si>
  <si>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</si>
  <si>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</si>
  <si>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</si>
  <si>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</si>
  <si>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</si>
  <si>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</si>
  <si>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</si>
  <si>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</si>
  <si>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</si>
  <si>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</si>
  <si>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</si>
  <si>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</si>
  <si>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</si>
  <si>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</si>
  <si>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</si>
  <si>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</si>
  <si>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</si>
  <si>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</si>
  <si>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</si>
  <si>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</si>
  <si>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</si>
  <si>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</si>
  <si>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</si>
  <si>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</si>
  <si>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</si>
  <si>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</si>
  <si>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</si>
  <si>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</si>
  <si>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</si>
  <si>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</si>
  <si>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</si>
  <si>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</si>
  <si>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</si>
  <si>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</si>
  <si>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</si>
  <si>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</si>
  <si>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</si>
  <si>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</si>
  <si>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</si>
  <si>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</si>
  <si>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</si>
  <si>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</si>
  <si>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</si>
  <si>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</si>
  <si>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</si>
  <si>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</si>
  <si>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</si>
  <si>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</si>
  <si>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</si>
  <si>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</si>
  <si>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</si>
  <si>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</si>
  <si>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</si>
  <si>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</si>
  <si>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</si>
  <si>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</si>
  <si>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</si>
  <si>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</si>
  <si>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</si>
  <si>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</si>
  <si>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</si>
  <si>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</si>
  <si>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</si>
  <si>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</si>
  <si>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</si>
  <si>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</si>
  <si>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</si>
  <si>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</si>
  <si>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</si>
  <si>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</si>
  <si>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</si>
  <si>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</si>
  <si>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</si>
  <si>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</si>
  <si>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</si>
  <si>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</si>
  <si>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</si>
  <si>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</si>
  <si>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</si>
  <si>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</si>
  <si>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</si>
  <si>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</si>
  <si>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</si>
  <si>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</si>
  <si>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</si>
  <si>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</si>
  <si>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</si>
  <si>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</si>
  <si>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</si>
  <si>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</si>
  <si>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</si>
  <si>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</si>
  <si>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</si>
  <si>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</si>
  <si>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</si>
  <si>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</si>
  <si>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</si>
  <si>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</si>
  <si>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</si>
  <si>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</si>
  <si>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</si>
  <si>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</si>
  <si>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</si>
  <si>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</si>
  <si>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</si>
  <si>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</si>
  <si>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</si>
  <si>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</si>
  <si>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</si>
  <si>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</si>
  <si>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</si>
  <si>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</si>
  <si>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</si>
  <si>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</si>
  <si>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</si>
  <si>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</si>
  <si>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</si>
  <si>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</si>
  <si>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</si>
  <si>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</si>
  <si>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</si>
  <si>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</si>
  <si>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</si>
  <si>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</si>
  <si>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</si>
  <si>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</si>
  <si>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</si>
  <si>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</si>
  <si>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</si>
  <si>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</si>
  <si>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</si>
  <si>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</si>
  <si>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</si>
  <si>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</si>
  <si>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</si>
  <si>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</si>
  <si>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</si>
  <si>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</si>
  <si>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</si>
  <si>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</si>
  <si>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</si>
  <si>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</si>
  <si>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</si>
  <si>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</si>
  <si>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</si>
  <si>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</si>
  <si>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</si>
  <si>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</si>
  <si>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</si>
  <si>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</si>
  <si>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</si>
  <si>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</si>
  <si>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</si>
  <si>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</si>
  <si>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</si>
  <si>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</si>
  <si>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</si>
  <si>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</si>
  <si>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</si>
  <si>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</si>
  <si>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</si>
  <si>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</si>
  <si>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</si>
  <si>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</si>
  <si>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</si>
  <si>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</si>
  <si>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</si>
  <si>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</si>
  <si>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</si>
  <si>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</si>
  <si>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</si>
  <si>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</si>
  <si>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</si>
  <si>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</si>
  <si>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</si>
  <si>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</si>
  <si>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</si>
  <si>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</si>
  <si>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</si>
  <si>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</si>
  <si>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</si>
  <si>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</si>
  <si>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</si>
  <si>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</si>
  <si>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</si>
  <si>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</si>
  <si>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</si>
  <si>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</si>
  <si>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</si>
  <si>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</si>
  <si>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</si>
  <si>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</si>
  <si>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</si>
  <si>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</si>
  <si>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</si>
  <si>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</si>
  <si>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</si>
  <si>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</si>
  <si>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</si>
  <si>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</si>
  <si>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</si>
  <si>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</si>
  <si>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</si>
  <si>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</si>
  <si>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</si>
  <si>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</si>
  <si>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</si>
  <si>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</si>
  <si>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</si>
  <si>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</si>
  <si>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</si>
  <si>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</si>
  <si>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</si>
  <si>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</si>
  <si>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</si>
  <si>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</si>
  <si>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</si>
  <si>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</si>
  <si>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</si>
  <si>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</si>
  <si>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</si>
  <si>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</si>
  <si>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</si>
  <si>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</si>
  <si>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</si>
  <si>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</si>
  <si>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</si>
  <si>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</si>
  <si>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</si>
  <si>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</si>
  <si>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</si>
  <si>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</si>
  <si>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</si>
  <si>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</si>
  <si>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</si>
  <si>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</si>
  <si>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</si>
  <si>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</si>
  <si>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</si>
  <si>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</si>
  <si>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</si>
  <si>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</si>
  <si>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</si>
  <si>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</si>
  <si>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</si>
  <si>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</si>
  <si>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</si>
  <si>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</si>
  <si>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</si>
  <si>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</si>
  <si>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</si>
  <si>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</si>
  <si>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</si>
  <si>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</si>
  <si>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</si>
  <si>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</si>
  <si>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</si>
  <si>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</si>
  <si>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</si>
  <si>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</si>
  <si>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</si>
  <si>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</si>
  <si>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</si>
  <si>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</si>
  <si>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</si>
  <si>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</si>
  <si>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</si>
  <si>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</si>
  <si>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</si>
  <si>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</si>
  <si>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</si>
  <si>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</si>
  <si>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</si>
  <si>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</si>
  <si>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</si>
  <si>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</si>
  <si>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</si>
  <si>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</si>
  <si>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</si>
  <si>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</si>
  <si>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</si>
  <si>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</si>
  <si>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</si>
  <si>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</si>
  <si>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</si>
  <si>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</si>
  <si>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</si>
  <si>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</si>
  <si>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</si>
  <si>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</si>
  <si>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</si>
  <si>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</si>
  <si>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</si>
  <si>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</si>
  <si>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</si>
  <si>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</si>
  <si>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</si>
  <si>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</si>
  <si>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</si>
  <si>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</si>
  <si>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</si>
  <si>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</si>
  <si>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</si>
  <si>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</si>
  <si>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</si>
  <si>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</si>
  <si>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</si>
  <si>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</si>
  <si>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</si>
  <si>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</si>
  <si>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</si>
  <si>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</si>
  <si>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</si>
  <si>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</si>
  <si>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</si>
  <si>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</si>
  <si>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</si>
  <si>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</si>
  <si>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</si>
  <si>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</si>
  <si>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</si>
  <si>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</si>
  <si>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</si>
  <si>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</si>
  <si>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</si>
  <si>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</si>
  <si>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</si>
  <si>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</si>
  <si>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</si>
  <si>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</si>
  <si>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</si>
  <si>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</si>
  <si>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</si>
  <si>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</si>
  <si>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</si>
  <si>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</si>
  <si>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</si>
  <si>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</si>
  <si>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</si>
  <si>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</si>
  <si>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</si>
  <si>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</si>
  <si>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</si>
  <si>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</si>
  <si>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</si>
  <si>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</si>
  <si>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</si>
  <si>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</si>
  <si>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</si>
  <si>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</si>
  <si>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</si>
  <si>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</si>
  <si>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</si>
  <si>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</si>
  <si>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</si>
  <si>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</si>
  <si>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</si>
  <si>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</si>
  <si>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</si>
  <si>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</si>
  <si>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</si>
  <si>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</si>
  <si>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</si>
  <si>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</si>
  <si>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</si>
  <si>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</si>
  <si>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</si>
  <si>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</si>
  <si>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</si>
  <si>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</si>
  <si>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</si>
  <si>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</si>
  <si>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</si>
  <si>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</si>
  <si>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</si>
  <si>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</si>
  <si>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</si>
  <si>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</si>
  <si>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</si>
  <si>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</si>
  <si>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</si>
  <si>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</si>
  <si>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</si>
  <si>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</si>
  <si>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</si>
  <si>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</si>
  <si>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</si>
  <si>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</si>
  <si>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</si>
  <si>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</si>
  <si>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</si>
  <si>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</si>
  <si>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</si>
  <si>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</si>
  <si>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</si>
  <si>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</si>
  <si>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</si>
  <si>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</si>
  <si>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</si>
  <si>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</si>
  <si>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</si>
  <si>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</si>
  <si>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</si>
  <si>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</si>
  <si>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</si>
  <si>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</si>
  <si>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</si>
  <si>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</si>
  <si>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</si>
  <si>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</si>
  <si>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</si>
  <si>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</si>
  <si>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</si>
  <si>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</si>
  <si>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</si>
  <si>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</si>
  <si>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</si>
  <si>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</si>
  <si>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</si>
  <si>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</si>
  <si>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</si>
  <si>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</si>
  <si>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</si>
  <si>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</si>
  <si>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</si>
  <si>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</si>
  <si>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</si>
  <si>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</si>
  <si>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</si>
  <si>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</si>
  <si>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</si>
  <si>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</si>
  <si>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</si>
  <si>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</si>
  <si>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</si>
  <si>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</si>
  <si>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</si>
  <si>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</si>
  <si>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</si>
  <si>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</si>
  <si>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</si>
  <si>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</si>
  <si>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</si>
  <si>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</si>
  <si>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</si>
  <si>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</si>
  <si>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</si>
  <si>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</si>
  <si>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</si>
  <si>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</si>
  <si>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</si>
  <si>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</si>
  <si>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</si>
  <si>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</si>
  <si>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</si>
  <si>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</si>
  <si>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</si>
  <si>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</si>
  <si>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</si>
  <si>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</si>
  <si>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</si>
  <si>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</si>
  <si>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</si>
  <si>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</si>
  <si>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</si>
  <si>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</si>
  <si>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</si>
  <si>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</si>
  <si>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</si>
  <si>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</si>
  <si>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</si>
  <si>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</si>
  <si>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</si>
  <si>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</si>
  <si>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</si>
  <si>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</si>
  <si>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</si>
  <si>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</si>
  <si>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</si>
  <si>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</si>
  <si>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</si>
  <si>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</si>
  <si>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</si>
  <si>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</si>
  <si>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</si>
  <si>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</si>
  <si>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</si>
  <si>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</si>
  <si>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</si>
  <si>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</si>
  <si>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</si>
  <si>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</si>
  <si>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</si>
  <si>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</si>
  <si>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</si>
  <si>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</si>
  <si>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</si>
  <si>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</si>
  <si>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</si>
  <si>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</si>
  <si>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</si>
  <si>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</si>
  <si>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</si>
  <si>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</si>
  <si>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</si>
  <si>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</si>
  <si>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</si>
  <si>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</si>
  <si>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</si>
  <si>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</si>
  <si>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</si>
  <si>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</si>
  <si>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</si>
  <si>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</si>
  <si>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</si>
  <si>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</si>
  <si>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</si>
  <si>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</si>
  <si>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</si>
  <si>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</si>
  <si>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</si>
  <si>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</si>
  <si>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</si>
  <si>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</si>
  <si>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</si>
  <si>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</si>
  <si>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</si>
  <si>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</si>
  <si>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</si>
  <si>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</si>
  <si>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</si>
  <si>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</si>
  <si>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</si>
  <si>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</si>
  <si>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</si>
  <si>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</si>
  <si>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</si>
  <si>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</si>
  <si>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</si>
  <si>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</si>
  <si>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</si>
  <si>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</si>
  <si>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</si>
  <si>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</si>
  <si>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</si>
  <si>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</si>
  <si>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</si>
  <si>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</si>
  <si>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</si>
  <si>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</si>
  <si>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</si>
  <si>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</si>
  <si>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</si>
  <si>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</si>
  <si>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</si>
  <si>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</si>
  <si>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</si>
  <si>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</si>
  <si>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</si>
  <si>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</si>
  <si>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</si>
  <si>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</si>
  <si>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</si>
  <si>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</si>
  <si>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</si>
  <si>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</si>
  <si>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</si>
  <si>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</si>
  <si>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</si>
  <si>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</si>
  <si>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</si>
  <si>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</si>
  <si>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</si>
  <si>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</si>
  <si>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</si>
  <si>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</si>
  <si>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</si>
  <si>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</si>
  <si>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</si>
  <si>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</si>
  <si>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</si>
  <si>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</si>
  <si>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</si>
  <si>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</si>
  <si>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</si>
  <si>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</si>
  <si>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</si>
  <si>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</si>
  <si>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</si>
  <si>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</si>
  <si>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</si>
  <si>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</si>
  <si>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</si>
  <si>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</si>
  <si>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</si>
  <si>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</si>
  <si>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</si>
  <si>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</si>
  <si>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</si>
  <si>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</si>
  <si>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</si>
  <si>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</si>
  <si>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</si>
  <si>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</si>
  <si>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</si>
  <si>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</si>
  <si>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</si>
  <si>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</si>
  <si>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</si>
  <si>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</si>
  <si>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</si>
  <si>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</si>
  <si>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</si>
  <si>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</si>
  <si>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</si>
  <si>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</si>
  <si>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</si>
  <si>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</si>
  <si>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</si>
  <si>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</si>
  <si>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</si>
  <si>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</si>
  <si>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</si>
  <si>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</si>
  <si>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</si>
  <si>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</si>
  <si>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</si>
  <si>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</si>
  <si>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</si>
  <si>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</si>
  <si>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</si>
  <si>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</si>
  <si>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</si>
  <si>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</si>
  <si>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</si>
  <si>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</si>
  <si>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</si>
  <si>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</si>
  <si>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</si>
  <si>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</si>
  <si>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</si>
  <si>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</si>
  <si>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</si>
  <si>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</si>
  <si>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</si>
  <si>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</si>
  <si>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</si>
  <si>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</si>
  <si>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</si>
  <si>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</si>
  <si>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</si>
  <si>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</si>
  <si>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</si>
  <si>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</si>
  <si>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</si>
  <si>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</si>
  <si>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</si>
  <si>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</si>
  <si>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</si>
  <si>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</si>
  <si>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</si>
  <si>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</si>
  <si>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</si>
  <si>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</si>
  <si>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</si>
  <si>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</si>
  <si>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</si>
  <si>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</si>
  <si>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</si>
  <si>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</si>
  <si>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</si>
  <si>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</si>
  <si>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</si>
  <si>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</si>
  <si>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</si>
  <si>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</si>
  <si>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</si>
  <si>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</si>
  <si>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</si>
  <si>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</si>
  <si>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</si>
  <si>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</si>
  <si>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</si>
  <si>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</si>
  <si>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</si>
  <si>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</si>
  <si>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</si>
  <si>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</si>
  <si>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</si>
  <si>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</si>
  <si>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</si>
  <si>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</si>
  <si>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</si>
  <si>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</si>
  <si>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</si>
  <si>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</si>
  <si>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</si>
  <si>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</si>
  <si>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</si>
  <si>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</si>
  <si>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</si>
  <si>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</si>
  <si>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</si>
  <si>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</si>
  <si>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</si>
  <si>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</si>
  <si>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</si>
  <si>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</si>
  <si>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</si>
  <si>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</si>
  <si>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</si>
  <si>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</si>
  <si>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</si>
  <si>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</si>
  <si>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</si>
  <si>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</si>
  <si>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</si>
  <si>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</si>
  <si>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</si>
  <si>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</si>
  <si>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</si>
  <si>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</si>
  <si>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</si>
  <si>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</si>
  <si>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</si>
  <si>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</si>
  <si>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</si>
  <si>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</si>
  <si>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</si>
  <si>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</si>
  <si>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</si>
  <si>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</si>
  <si>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</si>
  <si>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</si>
  <si>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</si>
  <si>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</si>
  <si>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</si>
  <si>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</si>
  <si>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</si>
  <si>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</si>
  <si>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</si>
  <si>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</si>
  <si>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</si>
  <si>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</si>
  <si>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</si>
  <si>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</si>
  <si>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</si>
  <si>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</si>
  <si>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</si>
  <si>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</si>
  <si>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</si>
  <si>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</si>
  <si>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</si>
  <si>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</si>
  <si>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</si>
  <si>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</si>
  <si>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</si>
  <si>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</si>
  <si>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</si>
  <si>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</si>
  <si>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</si>
  <si>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</si>
  <si>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</si>
  <si>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</si>
  <si>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</si>
  <si>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</si>
  <si>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</si>
  <si>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</si>
  <si>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</si>
  <si>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</si>
  <si>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</si>
  <si>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</si>
  <si>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</si>
  <si>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</si>
  <si>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</si>
  <si>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</si>
  <si>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</si>
  <si>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</si>
  <si>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</si>
  <si>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</si>
  <si>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</si>
  <si>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</si>
  <si>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</si>
  <si>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</si>
  <si>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</si>
  <si>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</si>
  <si>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</si>
  <si>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</si>
  <si>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</si>
  <si>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</si>
  <si>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</si>
  <si>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</si>
  <si>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</si>
  <si>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</si>
  <si>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</si>
  <si>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</si>
  <si>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</si>
  <si>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</si>
  <si>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</si>
  <si>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</si>
  <si>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</si>
  <si>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</si>
  <si>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</si>
  <si>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</si>
  <si>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</si>
  <si>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</si>
  <si>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</si>
  <si>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</si>
  <si>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</si>
  <si>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</si>
  <si>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</si>
  <si>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</si>
  <si>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</si>
  <si>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</si>
  <si>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</si>
  <si>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</si>
  <si>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</si>
  <si>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</si>
  <si>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</si>
  <si>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</si>
  <si>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</si>
  <si>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</si>
  <si>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</si>
  <si>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</si>
  <si>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</si>
  <si>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</si>
  <si>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</si>
  <si>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</si>
  <si>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</si>
  <si>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</si>
  <si>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</si>
  <si>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</si>
  <si>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</si>
  <si>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</si>
  <si>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</si>
  <si>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</si>
  <si>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</si>
  <si>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</si>
  <si>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</si>
  <si>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</si>
  <si>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</si>
  <si>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</si>
  <si>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</si>
  <si>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</si>
  <si>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</si>
  <si>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</si>
  <si>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</si>
  <si>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</si>
  <si>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</si>
  <si>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</si>
  <si>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</si>
  <si>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</si>
  <si>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</si>
  <si>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</si>
  <si>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</si>
  <si>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</si>
  <si>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</si>
  <si>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</si>
  <si>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</si>
  <si>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</si>
  <si>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</si>
  <si>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</si>
  <si>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</si>
  <si>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</si>
  <si>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</si>
  <si>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</si>
  <si>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</si>
  <si>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</si>
  <si>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</si>
  <si>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</si>
  <si>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</si>
  <si>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</si>
  <si>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</si>
  <si>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</si>
  <si>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</si>
  <si>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</si>
  <si>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</si>
  <si>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</si>
  <si>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</si>
  <si>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</si>
  <si>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</si>
  <si>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</si>
  <si>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</si>
  <si>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</si>
  <si>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</si>
  <si>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</si>
  <si>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</si>
  <si>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</si>
  <si>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</si>
  <si>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</si>
  <si>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</si>
  <si>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</si>
  <si>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</si>
  <si>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</si>
  <si>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</si>
  <si>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</si>
  <si>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</si>
  <si>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</si>
  <si>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</si>
  <si>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</si>
  <si>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</si>
  <si>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</si>
  <si>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</si>
  <si>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</si>
  <si>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</si>
  <si>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</si>
  <si>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</si>
  <si>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</si>
  <si>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</si>
  <si>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</si>
  <si>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</si>
  <si>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</si>
  <si>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</si>
  <si>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</si>
  <si>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</si>
  <si>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</si>
  <si>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</si>
  <si>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</si>
  <si>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</si>
  <si>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</si>
  <si>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</si>
  <si>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</si>
  <si>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</si>
  <si>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</si>
  <si>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</si>
  <si>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</si>
  <si>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</si>
  <si>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</si>
  <si>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</si>
  <si>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</si>
  <si>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</si>
  <si>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</si>
  <si>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</si>
  <si>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</si>
  <si>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</si>
  <si>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</si>
  <si>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</si>
  <si>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</si>
  <si>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</si>
  <si>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</si>
  <si>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</si>
  <si>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</si>
  <si>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</si>
  <si>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</si>
  <si>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</si>
  <si>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</si>
  <si>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</si>
  <si>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</si>
  <si>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</si>
  <si>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</si>
  <si>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</si>
  <si>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</si>
  <si>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</si>
  <si>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</si>
  <si>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</si>
  <si>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</si>
  <si>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</si>
  <si>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</si>
  <si>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</si>
  <si>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</si>
  <si>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</si>
  <si>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</si>
  <si>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</si>
  <si>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</si>
  <si>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</si>
  <si>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</si>
  <si>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</si>
  <si>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</si>
  <si>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</si>
  <si>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</si>
  <si>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</si>
  <si>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</si>
  <si>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</si>
  <si>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</si>
  <si>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</si>
  <si>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</si>
  <si>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</si>
  <si>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</si>
  <si>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</si>
  <si>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</si>
  <si>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</si>
  <si>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</si>
  <si>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</si>
  <si>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</si>
  <si>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</si>
  <si>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</si>
  <si>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</si>
  <si>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</si>
  <si>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</si>
  <si>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</si>
  <si>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</si>
  <si>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</si>
  <si>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</si>
  <si>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</si>
  <si>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</si>
  <si>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</si>
  <si>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</si>
  <si>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</si>
  <si>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</si>
  <si>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</si>
  <si>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</si>
  <si>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</si>
  <si>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</si>
  <si>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</si>
  <si>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</si>
  <si>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</si>
  <si>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</si>
  <si>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</si>
  <si>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</si>
  <si>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</si>
  <si>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</si>
  <si>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</si>
  <si>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</si>
  <si>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</si>
  <si>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</si>
  <si>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</si>
  <si>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</si>
  <si>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</si>
  <si>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</si>
  <si>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</si>
  <si>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</si>
  <si>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</si>
  <si>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</si>
  <si>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</si>
  <si>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</si>
  <si>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</si>
  <si>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</si>
  <si>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</si>
  <si>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</si>
  <si>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</si>
  <si>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</si>
  <si>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</si>
  <si>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</si>
  <si>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</si>
  <si>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</si>
  <si>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</si>
  <si>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</si>
  <si>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</si>
  <si>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</si>
  <si>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</si>
  <si>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</si>
  <si>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</si>
  <si>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</si>
  <si>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</si>
  <si>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</si>
  <si>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</si>
  <si>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</si>
  <si>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</si>
  <si>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</si>
  <si>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</si>
  <si>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</si>
  <si>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</si>
  <si>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</si>
  <si>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</si>
  <si>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</si>
  <si>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</si>
  <si>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</si>
  <si>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</si>
  <si>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</si>
  <si>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</si>
  <si>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</si>
  <si>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</si>
  <si>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</si>
  <si>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</si>
  <si>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</si>
  <si>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</si>
  <si>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</si>
  <si>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</si>
  <si>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</si>
  <si>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</si>
  <si>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</si>
  <si>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</si>
  <si>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</si>
  <si>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</si>
  <si>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</si>
  <si>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</si>
  <si>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</si>
  <si>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</si>
  <si>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</si>
  <si>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</si>
  <si>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</si>
  <si>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</si>
  <si>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</si>
  <si>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</si>
  <si>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</si>
  <si>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</si>
  <si>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</si>
  <si>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</si>
  <si>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</si>
  <si>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</si>
  <si>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</si>
  <si>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</si>
  <si>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</si>
  <si>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</si>
  <si>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</si>
  <si>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</si>
  <si>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</si>
  <si>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</si>
  <si>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</si>
  <si>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</si>
  <si>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</si>
  <si>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</si>
  <si>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</si>
  <si>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</si>
  <si>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</si>
  <si>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</si>
  <si>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</si>
  <si>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</si>
  <si>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</si>
  <si>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</si>
  <si>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</si>
  <si>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</si>
  <si>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</si>
  <si>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</si>
  <si>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</si>
  <si>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</si>
  <si>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</si>
  <si>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</si>
  <si>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</si>
  <si>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</si>
  <si>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</si>
  <si>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</si>
  <si>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</si>
  <si>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</si>
  <si>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</si>
  <si>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</si>
  <si>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</si>
  <si>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</si>
  <si>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</si>
  <si>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</si>
  <si>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</si>
  <si>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</si>
  <si>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</si>
  <si>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</si>
  <si>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</si>
  <si>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</si>
  <si>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</si>
  <si>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</si>
  <si>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</si>
  <si>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</si>
  <si>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</si>
  <si>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</si>
  <si>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</si>
  <si>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</si>
  <si>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</si>
  <si>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</si>
  <si>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</si>
  <si>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</si>
  <si>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</si>
  <si>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</si>
  <si>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</si>
  <si>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</si>
  <si>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</si>
  <si>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</si>
  <si>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</si>
  <si>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</si>
  <si>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</si>
  <si>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</si>
  <si>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</si>
  <si>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</si>
  <si>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</si>
  <si>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</si>
  <si>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</si>
  <si>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</si>
  <si>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</si>
  <si>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</si>
  <si>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</si>
  <si>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</si>
  <si>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</si>
  <si>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</si>
  <si>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</si>
  <si>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</si>
  <si>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</si>
  <si>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</si>
  <si>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</si>
  <si>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</si>
  <si>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</si>
  <si>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</si>
  <si>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</si>
  <si>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</si>
  <si>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</si>
  <si>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</si>
  <si>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</si>
  <si>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</si>
  <si>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</si>
  <si>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</si>
  <si>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</si>
  <si>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</si>
  <si>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</si>
  <si>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</si>
  <si>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</si>
  <si>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</si>
  <si>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</si>
  <si>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</si>
  <si>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</si>
  <si>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</si>
  <si>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</si>
  <si>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</si>
  <si>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</si>
  <si>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</si>
  <si>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</si>
  <si>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</si>
  <si>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</si>
  <si>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</si>
  <si>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</si>
  <si>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</si>
  <si>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</si>
  <si>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</si>
  <si>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</si>
  <si>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</si>
  <si>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</si>
  <si>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</si>
  <si>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</si>
  <si>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</si>
  <si>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</si>
  <si>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</si>
  <si>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</si>
  <si>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</si>
  <si>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</si>
  <si>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</si>
  <si>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</si>
  <si>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</si>
  <si>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</si>
  <si>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</si>
  <si>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</si>
  <si>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</si>
  <si>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</si>
  <si>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</si>
  <si>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</si>
  <si>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</si>
  <si>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</si>
  <si>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</si>
  <si>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</si>
  <si>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</si>
  <si>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</si>
  <si>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</si>
  <si>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</si>
  <si>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</si>
  <si>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</si>
  <si>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</si>
  <si>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</si>
  <si>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</si>
  <si>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</si>
  <si>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</si>
  <si>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</si>
  <si>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</si>
  <si>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</si>
  <si>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</si>
  <si>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</si>
  <si>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</si>
  <si>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</si>
  <si>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</si>
  <si>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</si>
  <si>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</si>
  <si>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</si>
  <si>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</si>
  <si>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</si>
  <si>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</si>
  <si>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</si>
  <si>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</si>
  <si>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</si>
  <si>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</si>
  <si>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</si>
  <si>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</si>
  <si>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</si>
  <si>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</si>
  <si>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</si>
  <si>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</si>
  <si>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</si>
  <si>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</si>
  <si>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</si>
  <si>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</si>
  <si>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</si>
  <si>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</si>
  <si>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</si>
  <si>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</si>
  <si>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</si>
  <si>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</si>
  <si>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</si>
  <si>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</si>
  <si>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</si>
  <si>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</si>
  <si>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</si>
  <si>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</si>
  <si>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</si>
  <si>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</si>
  <si>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</si>
  <si>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</si>
  <si>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</si>
  <si>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</si>
  <si>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</si>
  <si>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</si>
  <si>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</si>
  <si>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</si>
  <si>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</si>
  <si>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</si>
  <si>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</si>
  <si>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</si>
  <si>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</si>
  <si>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</si>
  <si>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</si>
  <si>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</si>
  <si>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</si>
  <si>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</si>
  <si>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</si>
  <si>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</si>
  <si>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</si>
  <si>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</si>
  <si>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</si>
  <si>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</si>
  <si>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</si>
  <si>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</si>
  <si>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</si>
  <si>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</si>
  <si>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</si>
  <si>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</si>
  <si>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</si>
  <si>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</si>
  <si>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</si>
  <si>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</si>
  <si>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</si>
  <si>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</si>
  <si>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</si>
  <si>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</si>
  <si>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</si>
  <si>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</si>
  <si>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</si>
  <si>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</si>
  <si>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</si>
  <si>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</si>
  <si>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</si>
  <si>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</si>
  <si>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</si>
  <si>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</si>
  <si>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</si>
  <si>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</si>
  <si>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</si>
  <si>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</si>
  <si>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</si>
  <si>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</si>
  <si>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</si>
  <si>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</si>
  <si>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</si>
  <si>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</si>
  <si>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</si>
  <si>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</si>
  <si>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</si>
  <si>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</si>
  <si>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</si>
  <si>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</si>
  <si>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</si>
  <si>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</si>
  <si>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</si>
  <si>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</si>
  <si>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</si>
  <si>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</si>
  <si>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</si>
  <si>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</si>
  <si>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</si>
  <si>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</si>
  <si>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</si>
  <si>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</si>
  <si>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</si>
  <si>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</si>
  <si>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</si>
  <si>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</si>
  <si>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</si>
  <si>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</si>
  <si>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</si>
  <si>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</si>
  <si>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</si>
  <si>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</si>
  <si>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</si>
  <si>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</si>
  <si>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</si>
  <si>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</si>
  <si>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</si>
  <si>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</si>
  <si>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</si>
  <si>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</si>
  <si>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</si>
  <si>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</si>
  <si>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</si>
  <si>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</si>
  <si>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</si>
  <si>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</si>
  <si>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</si>
  <si>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</si>
  <si>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</si>
  <si>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</si>
  <si>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</si>
  <si>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</si>
  <si>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</si>
  <si>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</si>
  <si>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</si>
  <si>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</si>
  <si>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</si>
  <si>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</si>
  <si>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</si>
  <si>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</si>
  <si>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</si>
  <si>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</si>
  <si>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</si>
  <si>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</si>
  <si>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</si>
  <si>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</si>
  <si>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</si>
  <si>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</si>
  <si>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</si>
  <si>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</si>
  <si>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</si>
  <si>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</si>
  <si>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</si>
  <si>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</si>
  <si>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</si>
  <si>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</si>
  <si>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</si>
  <si>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</si>
  <si>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</si>
  <si>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</si>
  <si>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</si>
  <si>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</si>
  <si>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</si>
  <si>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</si>
  <si>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</si>
  <si>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</si>
  <si>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</si>
  <si>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</si>
  <si>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</si>
  <si>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</si>
  <si>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</si>
  <si>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</si>
  <si>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</si>
  <si>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</si>
  <si>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</si>
  <si>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</si>
  <si>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</si>
  <si>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</si>
  <si>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</si>
  <si>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</si>
  <si>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</si>
  <si>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</si>
  <si>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</si>
  <si>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</si>
  <si>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</si>
  <si>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</si>
  <si>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</si>
  <si>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</si>
  <si>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</si>
  <si>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</si>
  <si>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</si>
  <si>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</si>
  <si>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</si>
  <si>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</si>
  <si>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</si>
  <si>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</si>
  <si>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</si>
  <si>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</si>
  <si>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</si>
  <si>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</si>
  <si>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</si>
  <si>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</si>
  <si>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</si>
  <si>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</si>
  <si>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</si>
  <si>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</si>
  <si>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</si>
  <si>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</si>
  <si>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</si>
  <si>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</si>
  <si>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</si>
  <si>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</si>
  <si>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</si>
  <si>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</si>
  <si>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</si>
  <si>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</si>
  <si>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</si>
  <si>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</si>
  <si>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</si>
  <si>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</si>
  <si>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</si>
  <si>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</si>
  <si>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</si>
  <si>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</si>
  <si>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</si>
  <si>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</si>
  <si>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</si>
  <si>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</si>
  <si>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</si>
  <si>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</si>
  <si>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</si>
  <si>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</si>
  <si>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</si>
  <si>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</si>
  <si>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</si>
  <si>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</si>
  <si>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</si>
  <si>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</si>
  <si>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</si>
  <si>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</si>
  <si>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</si>
  <si>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</si>
  <si>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</si>
  <si>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</si>
  <si>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</si>
  <si>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</si>
  <si>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</si>
  <si>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</si>
  <si>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</si>
  <si>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</si>
  <si>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</si>
  <si>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</si>
  <si>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</si>
  <si>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</si>
  <si>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</si>
  <si>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</si>
  <si>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</si>
  <si>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</si>
  <si>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</si>
  <si>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</si>
  <si>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</si>
  <si>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</si>
  <si>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</si>
  <si>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</si>
  <si>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</si>
  <si>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</si>
  <si>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</si>
  <si>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</si>
  <si>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</si>
  <si>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</si>
  <si>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</si>
  <si>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</si>
  <si>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</si>
  <si>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</si>
  <si>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</si>
  <si>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</si>
  <si>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</si>
  <si>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</si>
  <si>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</si>
  <si>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</si>
  <si>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</si>
  <si>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</si>
  <si>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</si>
  <si>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</si>
  <si>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</si>
  <si>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</si>
  <si>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</si>
  <si>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</si>
  <si>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</si>
  <si>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</si>
  <si>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</si>
  <si>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</si>
  <si>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</si>
  <si>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</si>
  <si>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</si>
  <si>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</si>
  <si>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</si>
  <si>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</si>
  <si>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</si>
  <si>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</si>
  <si>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</si>
  <si>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</si>
  <si>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</si>
  <si>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</si>
  <si>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</si>
  <si>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</si>
  <si>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</si>
  <si>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</si>
  <si>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</si>
  <si>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</si>
  <si>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</si>
  <si>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</si>
  <si>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</si>
  <si>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</si>
  <si>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</si>
  <si>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</si>
  <si>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</si>
  <si>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</si>
  <si>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</si>
  <si>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</si>
  <si>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</si>
  <si>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</si>
  <si>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</si>
  <si>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</si>
  <si>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</si>
  <si>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</si>
  <si>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</si>
  <si>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</si>
  <si>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</si>
  <si>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</si>
  <si>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</si>
  <si>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</si>
  <si>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</si>
  <si>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</si>
  <si>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</si>
  <si>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</si>
  <si>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</si>
  <si>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</si>
  <si>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</si>
  <si>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</si>
  <si>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</si>
  <si>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</si>
  <si>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</si>
  <si>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</si>
  <si>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</si>
  <si>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</si>
  <si>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</si>
  <si>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</si>
  <si>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</si>
  <si>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</si>
  <si>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</si>
  <si>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</si>
  <si>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</si>
  <si>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</si>
  <si>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</si>
  <si>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</si>
  <si>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</si>
  <si>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</si>
  <si>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</si>
  <si>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</si>
  <si>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</si>
  <si>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</si>
  <si>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</si>
  <si>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</si>
  <si>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</si>
  <si>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</si>
  <si>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</si>
  <si>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</si>
  <si>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</si>
  <si>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</si>
  <si>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</si>
  <si>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</si>
  <si>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</si>
  <si>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</si>
  <si>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</si>
  <si>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</si>
  <si>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</si>
  <si>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</si>
  <si>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</si>
  <si>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</si>
  <si>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</si>
  <si>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</si>
  <si>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</si>
  <si>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</si>
  <si>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</si>
  <si>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</si>
  <si>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</si>
  <si>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</si>
  <si>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</si>
  <si>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</si>
  <si>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</si>
  <si>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</si>
  <si>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</si>
  <si>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</si>
  <si>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</si>
  <si>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</si>
  <si>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</si>
  <si>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</si>
  <si>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</si>
  <si>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</si>
  <si>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</si>
  <si>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</si>
  <si>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</si>
  <si>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</si>
  <si>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</si>
  <si>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</si>
  <si>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</si>
  <si>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</si>
  <si>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</si>
  <si>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</si>
  <si>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</si>
  <si>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</si>
  <si>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</si>
  <si>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</si>
  <si>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</si>
  <si>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</si>
  <si>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</si>
  <si>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</si>
  <si>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</si>
  <si>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</si>
  <si>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</si>
  <si>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</si>
  <si>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</si>
  <si>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</si>
  <si>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</si>
  <si>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</si>
  <si>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</si>
  <si>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</si>
  <si>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</si>
  <si>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</si>
  <si>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</si>
  <si>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</si>
  <si>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</si>
  <si>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</si>
  <si>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</si>
  <si>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</si>
  <si>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</si>
  <si>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</si>
  <si>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</si>
  <si>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</si>
  <si>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</si>
  <si>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</si>
  <si>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</si>
  <si>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</si>
  <si>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</si>
  <si>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</si>
  <si>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</si>
  <si>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</si>
  <si>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</si>
  <si>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</si>
  <si>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</si>
  <si>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</si>
  <si>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</si>
  <si>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</si>
  <si>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</si>
  <si>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</si>
  <si>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</si>
  <si>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</si>
  <si>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</si>
  <si>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</si>
  <si>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</si>
  <si>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</si>
  <si>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</si>
  <si>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</si>
  <si>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</si>
  <si>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</si>
  <si>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</si>
  <si>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</si>
  <si>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</si>
  <si>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</si>
  <si>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</si>
  <si>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</si>
  <si>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</si>
  <si>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</si>
  <si>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</si>
  <si>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</si>
  <si>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</si>
  <si>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</si>
  <si>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</si>
  <si>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</si>
  <si>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</si>
  <si>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</si>
  <si>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</si>
  <si>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</si>
  <si>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</si>
  <si>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</si>
  <si>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</si>
  <si>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</si>
  <si>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</si>
  <si>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</si>
  <si>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</si>
  <si>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</si>
  <si>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</si>
  <si>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</si>
  <si>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</si>
  <si>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</si>
  <si>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</si>
  <si>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</si>
  <si>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</si>
  <si>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</si>
  <si>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</si>
  <si>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</si>
  <si>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</si>
  <si>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</si>
  <si>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</si>
  <si>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</si>
  <si>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</si>
  <si>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</si>
  <si>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</si>
  <si>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</si>
  <si>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</si>
  <si>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</si>
  <si>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</si>
  <si>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</si>
  <si>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</si>
  <si>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</si>
  <si>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</si>
  <si>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</si>
  <si>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</si>
  <si>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</si>
  <si>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</si>
  <si>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</si>
  <si>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</si>
  <si>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</si>
  <si>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</si>
  <si>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</si>
  <si>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</si>
  <si>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</si>
  <si>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</si>
  <si>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</si>
  <si>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</si>
  <si>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</si>
  <si>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</si>
  <si>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</si>
  <si>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</si>
  <si>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</si>
  <si>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</si>
  <si>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</si>
  <si>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</si>
  <si>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</si>
  <si>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</si>
  <si>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</si>
  <si>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</si>
  <si>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</si>
  <si>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</si>
  <si>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</si>
  <si>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</si>
  <si>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</si>
  <si>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</si>
  <si>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</si>
  <si>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</si>
  <si>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</si>
  <si>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</si>
  <si>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</si>
  <si>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</si>
  <si>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</si>
  <si>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</si>
  <si>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</si>
  <si>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</si>
  <si>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</si>
  <si>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</si>
  <si>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</si>
  <si>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</si>
  <si>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</si>
  <si>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</si>
  <si>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</si>
  <si>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</si>
  <si>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</si>
  <si>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</si>
  <si>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</si>
  <si>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</si>
  <si>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</si>
  <si>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</si>
  <si>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</si>
  <si>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</si>
  <si>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</si>
  <si>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</si>
  <si>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</si>
  <si>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</si>
  <si>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</si>
  <si>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</si>
  <si>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</si>
  <si>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</si>
  <si>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</si>
  <si>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</si>
  <si>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</si>
  <si>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</si>
  <si>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</si>
  <si>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</si>
  <si>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</si>
  <si>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</si>
  <si>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</si>
  <si>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</si>
  <si>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</si>
  <si>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</si>
  <si>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</si>
  <si>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</si>
  <si>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</si>
  <si>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</si>
  <si>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</si>
  <si>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</si>
  <si>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</si>
  <si>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</si>
  <si>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</si>
  <si>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</si>
  <si>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</si>
  <si>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</si>
  <si>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</si>
  <si>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</si>
  <si>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</si>
  <si>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</si>
  <si>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</si>
  <si>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</si>
  <si>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</si>
  <si>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</si>
  <si>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</si>
  <si>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</si>
  <si>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</si>
  <si>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</si>
  <si>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</si>
  <si>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</si>
  <si>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</si>
  <si>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</si>
  <si>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</si>
  <si>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</si>
  <si>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</si>
  <si>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</si>
  <si>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</si>
  <si>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</si>
  <si>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</si>
  <si>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</si>
  <si>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</si>
  <si>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</si>
  <si>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</si>
  <si>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</si>
  <si>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</si>
  <si>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</si>
  <si>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</si>
  <si>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</si>
  <si>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</si>
  <si>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</si>
  <si>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</si>
  <si>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</si>
  <si>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</si>
  <si>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</si>
  <si>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</si>
  <si>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</si>
  <si>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</si>
  <si>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</si>
  <si>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</si>
  <si>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</si>
  <si>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</si>
  <si>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</si>
  <si>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</si>
  <si>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</si>
  <si>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</si>
  <si>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</si>
  <si>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</si>
  <si>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</si>
  <si>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</si>
  <si>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</si>
  <si>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</si>
  <si>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</si>
  <si>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</si>
  <si>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</si>
  <si>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</si>
  <si>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</si>
  <si>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</si>
  <si>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</si>
  <si>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</si>
  <si>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</si>
  <si>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</si>
  <si>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</si>
  <si>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</si>
  <si>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</si>
  <si>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</si>
  <si>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</si>
  <si>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</si>
  <si>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</si>
  <si>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</si>
  <si>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</si>
  <si>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</si>
  <si>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</si>
  <si>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</si>
  <si>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</si>
  <si>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</si>
  <si>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</si>
  <si>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</si>
  <si>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</si>
  <si>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</si>
  <si>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</si>
  <si>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</si>
  <si>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</si>
  <si>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</si>
  <si>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</si>
  <si>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</si>
  <si>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</si>
  <si>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</si>
  <si>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</si>
  <si>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</si>
  <si>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</si>
  <si>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</si>
  <si>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</si>
  <si>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</si>
  <si>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</si>
  <si>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</si>
  <si>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</si>
  <si>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</si>
  <si>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</si>
  <si>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</si>
  <si>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</si>
  <si>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</si>
  <si>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</si>
  <si>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</si>
  <si>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</si>
  <si>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</si>
  <si>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</si>
  <si>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</si>
  <si>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</si>
  <si>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</si>
  <si>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</si>
  <si>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</si>
  <si>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</si>
  <si>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</si>
  <si>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</si>
  <si>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</si>
  <si>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</si>
  <si>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</si>
  <si>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</si>
  <si>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</si>
  <si>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</si>
  <si>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</si>
  <si>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</si>
  <si>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</si>
  <si>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</si>
  <si>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</si>
  <si>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</si>
  <si>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</si>
  <si>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</si>
  <si>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</si>
  <si>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</si>
  <si>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</si>
  <si>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</si>
  <si>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</si>
  <si>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</si>
  <si>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</si>
  <si>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</si>
  <si>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</si>
  <si>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</si>
  <si>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</si>
  <si>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</si>
  <si>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</si>
  <si>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</si>
  <si>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</si>
  <si>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</si>
  <si>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</si>
  <si>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</si>
  <si>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</si>
  <si>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</si>
  <si>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</si>
  <si>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</si>
  <si>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</si>
  <si>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</si>
  <si>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</si>
  <si>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</si>
  <si>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</si>
  <si>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</si>
  <si>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</si>
  <si>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</si>
  <si>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</si>
  <si>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</si>
  <si>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</si>
  <si>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</si>
  <si>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</si>
  <si>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</si>
  <si>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</si>
  <si>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</si>
  <si>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</si>
  <si>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</si>
  <si>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</si>
  <si>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</si>
  <si>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</si>
  <si>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</si>
  <si>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</si>
  <si>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</si>
  <si>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</si>
  <si>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</si>
  <si>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</si>
  <si>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</si>
  <si>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</si>
  <si>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</si>
  <si>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</si>
  <si>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</si>
  <si>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</si>
  <si>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</si>
  <si>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</si>
  <si>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</si>
  <si>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</si>
  <si>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</si>
  <si>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</si>
  <si>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</si>
  <si>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</si>
  <si>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</si>
  <si>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</si>
  <si>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</si>
  <si>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</si>
  <si>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</si>
  <si>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</si>
  <si>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</si>
  <si>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</si>
  <si>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</si>
  <si>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</si>
  <si>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</si>
  <si>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</si>
  <si>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</si>
  <si>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</si>
  <si>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</si>
  <si>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</si>
  <si>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</si>
  <si>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</si>
  <si>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</si>
  <si>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</si>
  <si>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</si>
  <si>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</si>
  <si>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</si>
  <si>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</si>
  <si>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</si>
  <si>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</si>
  <si>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</si>
  <si>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</si>
  <si>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</si>
  <si>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</si>
  <si>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</si>
  <si>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</si>
  <si>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</si>
  <si>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</si>
  <si>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</si>
  <si>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</si>
  <si>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</si>
  <si>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</si>
  <si>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</si>
  <si>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</si>
  <si>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</si>
  <si>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</si>
  <si>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</si>
  <si>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</si>
  <si>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</si>
  <si>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</si>
  <si>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</si>
  <si>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</si>
  <si>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</si>
  <si>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</si>
  <si>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</si>
  <si>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</si>
  <si>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</si>
  <si>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</si>
  <si>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</si>
  <si>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</si>
  <si>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</si>
  <si>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</si>
  <si>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</si>
  <si>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</si>
  <si>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</si>
  <si>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</si>
  <si>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</si>
  <si>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</si>
  <si>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</si>
  <si>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</si>
  <si>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</si>
  <si>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</si>
  <si>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</si>
  <si>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</si>
  <si>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</si>
  <si>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</si>
  <si>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</si>
  <si>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</si>
  <si>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</si>
  <si>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</si>
  <si>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</si>
  <si>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</si>
  <si>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</si>
  <si>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</si>
  <si>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</si>
  <si>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</si>
  <si>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</si>
  <si>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</si>
  <si>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</si>
  <si>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</si>
  <si>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</si>
  <si>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</si>
  <si>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</si>
  <si>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</si>
  <si>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</si>
  <si>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</si>
  <si>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</si>
  <si>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</si>
  <si>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</si>
  <si>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</si>
  <si>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</si>
  <si>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</si>
  <si>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</si>
  <si>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</si>
  <si>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</si>
  <si>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</si>
  <si>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</si>
  <si>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</si>
  <si>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</si>
  <si>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</si>
  <si>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</si>
  <si>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</si>
  <si>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</si>
  <si>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</si>
  <si>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</si>
  <si>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</si>
  <si>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</si>
  <si>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</si>
  <si>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</si>
  <si>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</si>
  <si>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</si>
  <si>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</si>
  <si>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</si>
  <si>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</si>
  <si>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</si>
  <si>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</si>
  <si>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</si>
  <si>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</si>
  <si>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</si>
  <si>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</si>
  <si>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</si>
  <si>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</si>
  <si>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</si>
  <si>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</si>
  <si>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</si>
  <si>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</si>
  <si>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</si>
  <si>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</si>
  <si>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</si>
  <si>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</si>
  <si>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</si>
  <si>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</si>
  <si>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</si>
  <si>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</si>
  <si>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</si>
  <si>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</si>
  <si>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</si>
  <si>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</si>
  <si>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</si>
  <si>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</si>
  <si>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</si>
  <si>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</si>
  <si>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</si>
  <si>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</si>
  <si>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</si>
  <si>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</si>
  <si>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</si>
  <si>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</si>
  <si>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</si>
  <si>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</si>
  <si>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</si>
  <si>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</si>
  <si>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</si>
  <si>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</si>
  <si>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</si>
  <si>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</si>
  <si>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</si>
  <si>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</si>
  <si>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</si>
  <si>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</si>
  <si>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</si>
  <si>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</si>
  <si>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</si>
  <si>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</si>
  <si>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</si>
  <si>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</si>
  <si>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</si>
  <si>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</si>
  <si>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</si>
  <si>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</si>
  <si>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</si>
  <si>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</si>
  <si>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</si>
  <si>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</si>
  <si>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</si>
  <si>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</si>
  <si>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</si>
  <si>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</si>
  <si>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</si>
  <si>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</si>
  <si>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</si>
  <si>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</si>
  <si>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</si>
  <si>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</si>
  <si>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</si>
  <si>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</si>
  <si>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</si>
  <si>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</si>
  <si>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</si>
  <si>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</si>
  <si>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</si>
  <si>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</si>
  <si>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</si>
  <si>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</si>
  <si>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</si>
  <si>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</si>
  <si>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</si>
  <si>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</si>
  <si>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</si>
  <si>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</si>
  <si>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</si>
  <si>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</si>
  <si>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</si>
  <si>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</si>
  <si>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</si>
  <si>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</si>
  <si>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</si>
  <si>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</si>
  <si>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</si>
  <si>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</si>
  <si>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</si>
  <si>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</si>
  <si>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</si>
  <si>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</si>
  <si>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</si>
  <si>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</si>
  <si>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</si>
  <si>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</si>
  <si>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</si>
  <si>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</si>
  <si>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</si>
  <si>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</si>
  <si>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</si>
  <si>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</si>
  <si>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</si>
  <si>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</si>
  <si>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</si>
  <si>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</si>
  <si>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</si>
  <si>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</si>
  <si>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</si>
  <si>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</si>
  <si>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</si>
  <si>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</si>
  <si>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</si>
  <si>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</si>
  <si>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</si>
  <si>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</si>
  <si>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</si>
  <si>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</si>
  <si>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</si>
  <si>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</si>
  <si>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</si>
  <si>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</si>
  <si>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</si>
  <si>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</si>
  <si>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</si>
  <si>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</si>
  <si>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</si>
  <si>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</si>
  <si>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</si>
  <si>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</si>
  <si>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</si>
  <si>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</si>
  <si>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</si>
  <si>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</si>
  <si>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</si>
  <si>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</si>
  <si>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</si>
  <si>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</si>
  <si>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</si>
  <si>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</si>
  <si>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</si>
  <si>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</si>
  <si>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</si>
  <si>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</si>
  <si>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</si>
  <si>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</si>
  <si>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</si>
  <si>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</si>
  <si>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</si>
  <si>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</si>
  <si>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</si>
  <si>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</si>
  <si>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</si>
  <si>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</si>
  <si>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</si>
  <si>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</si>
  <si>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</si>
  <si>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</si>
  <si>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</si>
  <si>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</si>
  <si>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</si>
  <si>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</si>
  <si>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</si>
  <si>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</si>
  <si>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</si>
  <si>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</si>
  <si>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</si>
  <si>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</si>
  <si>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</si>
  <si>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</si>
  <si>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</si>
  <si>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</si>
  <si>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</si>
  <si>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</si>
  <si>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</si>
  <si>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</si>
  <si>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</si>
  <si>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</si>
  <si>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</si>
  <si>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</si>
  <si>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</si>
  <si>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</si>
  <si>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</si>
  <si>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</si>
  <si>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</si>
  <si>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</si>
  <si>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</si>
  <si>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</si>
  <si>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</si>
  <si>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</si>
  <si>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</si>
  <si>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</si>
  <si>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</si>
  <si>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</si>
  <si>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</si>
  <si>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</si>
  <si>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</si>
  <si>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</si>
  <si>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</si>
  <si>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</si>
  <si>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</si>
  <si>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</si>
  <si>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</si>
  <si>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</si>
  <si>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</si>
  <si>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</si>
  <si>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</si>
  <si>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</si>
  <si>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</si>
  <si>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</si>
  <si>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</si>
  <si>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</si>
  <si>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</si>
  <si>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</si>
  <si>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</si>
  <si>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</si>
  <si>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</si>
  <si>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</si>
  <si>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</si>
  <si>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</si>
  <si>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</si>
  <si>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</si>
  <si>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</si>
  <si>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</si>
  <si>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</si>
  <si>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</si>
  <si>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</si>
  <si>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</si>
  <si>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</si>
  <si>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</si>
  <si>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</si>
  <si>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</si>
  <si>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</si>
  <si>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</si>
  <si>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</si>
  <si>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</si>
  <si>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</si>
  <si>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</si>
  <si>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</si>
  <si>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</si>
  <si>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</si>
  <si>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</si>
  <si>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</si>
  <si>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</si>
  <si>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</si>
  <si>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</si>
  <si>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</si>
  <si>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</si>
  <si>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</si>
  <si>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</si>
  <si>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</si>
  <si>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</si>
  <si>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</si>
  <si>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</si>
  <si>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</si>
  <si>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</si>
  <si>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</si>
  <si>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</si>
  <si>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</si>
  <si>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</si>
  <si>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</si>
  <si>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</si>
  <si>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</si>
  <si>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</si>
  <si>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</si>
  <si>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</si>
  <si>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</si>
  <si>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</si>
  <si>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</si>
  <si>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</si>
  <si>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</si>
  <si>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</si>
  <si>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</si>
  <si>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</si>
  <si>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</si>
  <si>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</si>
  <si>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</si>
  <si>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</si>
  <si>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</si>
  <si>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</si>
  <si>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</si>
  <si>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</si>
  <si>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</si>
  <si>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</si>
  <si>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</si>
  <si>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</si>
  <si>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</si>
  <si>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</si>
  <si>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</si>
  <si>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</si>
  <si>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</si>
  <si>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</si>
  <si>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</si>
  <si>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</si>
  <si>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</si>
  <si>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</si>
  <si>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</si>
  <si>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</si>
  <si>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</si>
  <si>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</si>
  <si>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</si>
  <si>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</si>
  <si>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</si>
  <si>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</si>
  <si>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</si>
  <si>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</si>
  <si>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</si>
  <si>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</si>
  <si>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</si>
  <si>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</si>
  <si>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</si>
  <si>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</si>
  <si>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</si>
  <si>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</si>
  <si>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</si>
  <si>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</si>
  <si>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</si>
  <si>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</si>
  <si>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</si>
  <si>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</si>
  <si>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</si>
  <si>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</si>
  <si>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</si>
  <si>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</si>
  <si>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</si>
  <si>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</si>
  <si>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</si>
  <si>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</si>
  <si>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</si>
  <si>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</si>
  <si>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</si>
  <si>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</si>
  <si>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</si>
  <si>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</si>
  <si>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</si>
  <si>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</si>
  <si>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</si>
  <si>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</si>
  <si>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</si>
  <si>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</si>
  <si>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</si>
  <si>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</si>
  <si>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</si>
  <si>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</si>
  <si>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</si>
  <si>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</si>
  <si>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</si>
  <si>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</si>
  <si>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</si>
  <si>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</si>
  <si>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</si>
  <si>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</si>
  <si>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</si>
  <si>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</si>
  <si>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</si>
  <si>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</si>
  <si>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</si>
  <si>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</si>
  <si>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</si>
  <si>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</si>
  <si>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</si>
  <si>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</si>
  <si>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</si>
  <si>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</si>
  <si>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</si>
  <si>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</si>
  <si>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</si>
  <si>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</si>
  <si>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</si>
  <si>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</si>
  <si>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</si>
  <si>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</si>
  <si>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</si>
  <si>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</si>
  <si>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</si>
  <si>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</si>
  <si>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</si>
  <si>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</si>
  <si>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</si>
  <si>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</si>
  <si>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</si>
  <si>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</si>
  <si>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</si>
  <si>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</si>
  <si>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</si>
  <si>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</si>
  <si>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</si>
  <si>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</si>
  <si>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</si>
  <si>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</si>
  <si>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</si>
  <si>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</si>
  <si>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</si>
  <si>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</si>
  <si>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</si>
  <si>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</si>
  <si>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</si>
  <si>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</si>
  <si>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</si>
  <si>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</si>
  <si>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</si>
  <si>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</si>
  <si>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</si>
  <si>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</si>
  <si>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</si>
  <si>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</si>
  <si>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</si>
  <si>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</si>
  <si>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</si>
  <si>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</si>
  <si>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</si>
  <si>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</si>
  <si>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</si>
  <si>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</si>
  <si>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</si>
  <si>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</si>
  <si>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</si>
  <si>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</si>
  <si>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</si>
  <si>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</si>
  <si>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</si>
  <si>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</si>
  <si>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</si>
  <si>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</si>
  <si>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</si>
  <si>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</si>
  <si>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</si>
  <si>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</si>
  <si>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</si>
  <si>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</si>
  <si>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</si>
  <si>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</si>
  <si>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</si>
  <si>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</si>
  <si>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</si>
  <si>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</si>
  <si>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</si>
  <si>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</si>
  <si>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</si>
  <si>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</si>
  <si>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</si>
  <si>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</si>
  <si>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</si>
  <si>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</si>
  <si>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</si>
  <si>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</si>
  <si>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</si>
  <si>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</si>
  <si>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</si>
  <si>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</si>
  <si>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</si>
  <si>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</si>
  <si>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</si>
  <si>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</si>
  <si>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</si>
  <si>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</si>
  <si>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</si>
  <si>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</si>
  <si>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</si>
  <si>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</si>
  <si>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</si>
  <si>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</si>
  <si>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</si>
  <si>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</si>
  <si>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</si>
  <si>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</si>
  <si>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</si>
  <si>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</si>
  <si>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</si>
  <si>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</si>
  <si>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</si>
  <si>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</si>
  <si>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</si>
  <si>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</si>
  <si>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</si>
  <si>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</si>
  <si>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</si>
  <si>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</si>
  <si>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</si>
  <si>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</si>
  <si>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</si>
  <si>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</si>
  <si>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</si>
  <si>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</si>
  <si>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</si>
  <si>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</si>
  <si>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</si>
  <si>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</si>
  <si>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</si>
  <si>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</si>
  <si>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</si>
  <si>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</si>
  <si>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</si>
  <si>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</si>
  <si>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</si>
  <si>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</si>
  <si>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</si>
  <si>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</si>
  <si>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</si>
  <si>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</si>
  <si>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</si>
  <si>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</si>
  <si>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</si>
  <si>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</si>
  <si>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</si>
  <si>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</si>
  <si>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</si>
  <si>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</si>
  <si>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</si>
  <si>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</si>
  <si>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</si>
  <si>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</si>
  <si>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</si>
  <si>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</si>
  <si>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</si>
  <si>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</si>
  <si>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</si>
  <si>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</si>
  <si>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</si>
  <si>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</si>
  <si>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</si>
  <si>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</si>
  <si>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</si>
  <si>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</si>
  <si>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</si>
  <si>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</si>
  <si>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</si>
  <si>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</si>
  <si>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</si>
  <si>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</si>
  <si>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</si>
  <si>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</si>
  <si>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</si>
  <si>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</si>
  <si>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</si>
  <si>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</si>
  <si>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</si>
  <si>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</si>
  <si>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</si>
  <si>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</si>
  <si>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</si>
  <si>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</si>
  <si>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</si>
  <si>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</si>
  <si>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</si>
  <si>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</si>
  <si>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</si>
  <si>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</si>
  <si>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</si>
  <si>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</si>
  <si>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</si>
  <si>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</si>
  <si>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</si>
  <si>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</si>
  <si>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</si>
  <si>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</si>
  <si>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</si>
  <si>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</si>
  <si>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</si>
  <si>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</si>
  <si>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</si>
  <si>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</si>
  <si>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</si>
  <si>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</si>
  <si>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</si>
  <si>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</si>
  <si>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</si>
  <si>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</si>
  <si>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</si>
  <si>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</si>
  <si>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</si>
  <si>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</si>
  <si>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</si>
  <si>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</si>
  <si>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</si>
  <si>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</si>
  <si>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</si>
  <si>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</si>
  <si>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</si>
  <si>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</si>
  <si>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</si>
  <si>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</si>
  <si>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</si>
  <si>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</si>
  <si>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</si>
  <si>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</si>
  <si>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</si>
  <si>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</si>
  <si>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</si>
  <si>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</si>
  <si>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</si>
  <si>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</si>
  <si>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</si>
  <si>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</si>
  <si>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</si>
  <si>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</si>
  <si>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</si>
  <si>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</si>
  <si>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</si>
  <si>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</si>
  <si>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</si>
  <si>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</si>
  <si>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</si>
  <si>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</si>
  <si>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</si>
  <si>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</si>
  <si>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</si>
  <si>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</si>
  <si>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</si>
  <si>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</si>
  <si>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</si>
  <si>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</si>
  <si>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</si>
  <si>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</si>
  <si>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</si>
  <si>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</si>
  <si>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</si>
  <si>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</si>
  <si>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</si>
  <si>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</si>
  <si>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</si>
  <si>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</si>
  <si>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</si>
  <si>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</si>
  <si>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</si>
  <si>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</si>
  <si>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</si>
  <si>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</si>
  <si>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</si>
  <si>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</si>
  <si>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</si>
  <si>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</si>
  <si>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</si>
  <si>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</si>
  <si>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</si>
  <si>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</si>
  <si>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</si>
  <si>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</si>
  <si>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</si>
  <si>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</si>
  <si>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</si>
  <si>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</si>
  <si>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</si>
  <si>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</si>
  <si>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</si>
  <si>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</si>
  <si>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</si>
  <si>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</si>
  <si>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</si>
  <si>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</si>
  <si>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</si>
  <si>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</si>
  <si>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</si>
  <si>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</si>
  <si>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</si>
  <si>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</si>
  <si>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</si>
  <si>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</si>
  <si>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</si>
  <si>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</si>
  <si>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</si>
  <si>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</si>
  <si>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</si>
  <si>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</si>
  <si>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</si>
  <si>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</si>
  <si>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</si>
  <si>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</si>
  <si>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</si>
  <si>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</si>
  <si>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</si>
  <si>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</si>
  <si>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</si>
  <si>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</si>
  <si>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</si>
  <si>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</si>
  <si>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</si>
  <si>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</si>
  <si>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</si>
  <si>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</si>
  <si>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</si>
  <si>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</si>
  <si>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</si>
  <si>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</si>
  <si>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</si>
  <si>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</si>
  <si>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</si>
  <si>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</si>
  <si>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</si>
  <si>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</si>
  <si>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</si>
  <si>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</si>
  <si>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</si>
  <si>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</si>
  <si>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</si>
  <si>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</si>
  <si>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</si>
  <si>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</si>
  <si>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</si>
  <si>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</si>
  <si>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</si>
  <si>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</si>
  <si>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</si>
  <si>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</si>
  <si>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</si>
  <si>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</si>
  <si>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</si>
  <si>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</si>
  <si>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</si>
  <si>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</si>
  <si>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</si>
  <si>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</si>
  <si>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</si>
  <si>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</si>
  <si>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</si>
  <si>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</si>
  <si>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</si>
  <si>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</si>
  <si>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</si>
  <si>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</si>
  <si>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</si>
  <si>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</si>
  <si>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</si>
  <si>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</si>
  <si>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</si>
  <si>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</si>
  <si>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</si>
  <si>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</si>
  <si>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</si>
  <si>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</si>
  <si>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</si>
  <si>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</si>
  <si>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</si>
  <si>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</si>
  <si>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</si>
  <si>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</si>
  <si>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</si>
  <si>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</si>
  <si>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</si>
  <si>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</si>
  <si>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</si>
  <si>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</si>
  <si>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</si>
  <si>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</si>
  <si>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</si>
  <si>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</si>
  <si>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</si>
  <si>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</si>
  <si>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</si>
  <si>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</si>
  <si>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</si>
  <si>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</si>
  <si>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</si>
  <si>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</si>
  <si>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</si>
  <si>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</si>
  <si>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</si>
  <si>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</si>
  <si>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</si>
  <si>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</si>
  <si>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</si>
  <si>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</si>
  <si>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</si>
  <si>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</si>
  <si>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</si>
  <si>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</si>
  <si>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</si>
  <si>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</si>
  <si>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</si>
  <si>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</si>
  <si>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</si>
  <si>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</si>
  <si>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</si>
  <si>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</si>
  <si>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</si>
  <si>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</si>
  <si>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</si>
  <si>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</si>
  <si>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</si>
  <si>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</si>
  <si>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</si>
  <si>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</si>
  <si>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</si>
  <si>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</si>
  <si>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</si>
  <si>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</si>
  <si>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</si>
  <si>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</si>
  <si>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</si>
  <si>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</si>
  <si>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</si>
  <si>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</si>
  <si>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</si>
  <si>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</si>
  <si>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</si>
  <si>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</si>
  <si>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</si>
  <si>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</si>
  <si>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</si>
  <si>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</si>
  <si>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</si>
  <si>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</si>
  <si>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</si>
  <si>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</si>
  <si>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</si>
  <si>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</si>
  <si>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</si>
  <si>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</si>
  <si>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</si>
  <si>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</si>
  <si>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</si>
  <si>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</si>
  <si>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</si>
  <si>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</si>
  <si>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</si>
  <si>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</si>
  <si>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</si>
  <si>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</si>
  <si>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</si>
  <si>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</si>
  <si>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</si>
  <si>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</si>
  <si>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</si>
  <si>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</si>
  <si>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</si>
  <si>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</si>
  <si>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</si>
  <si>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</si>
  <si>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</si>
  <si>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</si>
  <si>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</si>
  <si>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</si>
  <si>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</si>
  <si>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</si>
  <si>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</si>
  <si>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</si>
  <si>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</si>
  <si>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</si>
  <si>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</si>
  <si>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</si>
  <si>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</si>
  <si>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</si>
  <si>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</si>
  <si>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</si>
  <si>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</si>
  <si>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</si>
  <si>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</si>
  <si>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</si>
  <si>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</si>
  <si>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</si>
  <si>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</si>
  <si>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</si>
  <si>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</si>
  <si>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</si>
  <si>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</si>
  <si>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</si>
  <si>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</si>
  <si>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</si>
  <si>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</si>
  <si>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</si>
  <si>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</si>
  <si>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</si>
  <si>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</si>
  <si>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</si>
  <si>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</si>
  <si>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</si>
  <si>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</si>
  <si>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</si>
  <si>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</si>
  <si>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</si>
  <si>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</si>
  <si>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</si>
  <si>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</si>
  <si>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</si>
  <si>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</si>
  <si>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</si>
  <si>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</si>
  <si>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</si>
  <si>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</si>
  <si>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</si>
  <si>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</si>
  <si>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</si>
  <si>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</si>
  <si>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</si>
  <si>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</si>
  <si>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</si>
  <si>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</si>
  <si>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</si>
  <si>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</si>
  <si>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</si>
  <si>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</si>
  <si>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</si>
  <si>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</si>
  <si>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</si>
  <si>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</si>
  <si>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</si>
  <si>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</si>
  <si>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</si>
  <si>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</si>
  <si>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</si>
  <si>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</si>
  <si>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</si>
  <si>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</si>
  <si>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</si>
  <si>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</si>
  <si>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</si>
  <si>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</si>
  <si>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</si>
  <si>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</si>
  <si>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</si>
  <si>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</si>
  <si>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</si>
  <si>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</si>
  <si>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</si>
  <si>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</si>
  <si>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</si>
  <si>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</si>
  <si>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</si>
  <si>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</si>
  <si>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</si>
  <si>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</si>
  <si>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</si>
  <si>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</si>
  <si>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</si>
  <si>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</si>
  <si>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</si>
  <si>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</si>
  <si>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</si>
  <si>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</si>
  <si>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</si>
  <si>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</si>
  <si>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</si>
  <si>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</si>
  <si>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</si>
  <si>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</si>
  <si>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</si>
  <si>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</si>
  <si>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</si>
  <si>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</si>
  <si>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</si>
  <si>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</si>
  <si>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</si>
  <si>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</si>
  <si>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</si>
  <si>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</si>
  <si>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</si>
  <si>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</si>
  <si>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</si>
  <si>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</si>
  <si>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</si>
  <si>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</si>
  <si>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</si>
  <si>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</si>
  <si>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</si>
  <si>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</si>
  <si>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</si>
  <si>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</si>
  <si>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</si>
  <si>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</si>
  <si>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</si>
  <si>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</si>
  <si>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</si>
  <si>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</si>
  <si>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</si>
  <si>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</si>
  <si>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</si>
  <si>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</si>
  <si>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</si>
  <si>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</si>
  <si>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</si>
  <si>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</si>
  <si>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</si>
  <si>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</si>
  <si>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</si>
  <si>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</si>
  <si>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</si>
  <si>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</si>
  <si>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</si>
  <si>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</si>
  <si>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</si>
  <si>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</si>
  <si>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</si>
  <si>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</si>
  <si>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</si>
  <si>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</si>
  <si>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</si>
  <si>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</si>
  <si>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</si>
  <si>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</si>
  <si>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</si>
  <si>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</si>
  <si>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</si>
  <si>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</si>
  <si>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</si>
  <si>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</si>
  <si>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</si>
  <si>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</si>
  <si>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</si>
  <si>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</si>
  <si>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</si>
  <si>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</si>
  <si>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</si>
  <si>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</si>
  <si>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</si>
  <si>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</si>
  <si>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</si>
  <si>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</si>
  <si>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</si>
  <si>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</si>
  <si>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</si>
  <si>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</si>
  <si>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</si>
  <si>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</si>
  <si>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</si>
  <si>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</si>
  <si>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</si>
  <si>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</si>
  <si>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</si>
  <si>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</si>
  <si>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</si>
  <si>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</si>
  <si>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</si>
  <si>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</si>
  <si>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</si>
  <si>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</si>
  <si>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</si>
  <si>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</si>
  <si>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</si>
  <si>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</si>
  <si>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</si>
  <si>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</si>
  <si>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</si>
  <si>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</si>
  <si>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</si>
  <si>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</si>
  <si>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</si>
  <si>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</si>
  <si>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</si>
  <si>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</si>
  <si>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</si>
  <si>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</si>
  <si>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</si>
  <si>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</si>
  <si>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</si>
  <si>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</si>
  <si>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</si>
  <si>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</si>
  <si>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</si>
  <si>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</si>
  <si>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</si>
  <si>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</si>
  <si>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</si>
  <si>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</si>
  <si>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</si>
  <si>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</si>
  <si>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</si>
  <si>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</si>
  <si>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</si>
  <si>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</si>
  <si>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</si>
  <si>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</si>
  <si>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</si>
  <si>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</si>
  <si>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</si>
  <si>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</si>
  <si>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</si>
  <si>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</si>
  <si>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</si>
  <si>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</si>
  <si>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</si>
  <si>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</si>
  <si>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</si>
  <si>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</si>
  <si>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</si>
  <si>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</si>
  <si>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</si>
  <si>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</si>
  <si>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</si>
  <si>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</si>
  <si>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</si>
  <si>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</si>
  <si>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</si>
  <si>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</si>
  <si>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</si>
  <si>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</si>
  <si>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</si>
  <si>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</si>
  <si>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</si>
  <si>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</si>
  <si>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</si>
  <si>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</si>
  <si>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</si>
  <si>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</si>
  <si>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</si>
  <si>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</si>
  <si>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</si>
  <si>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</si>
  <si>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</si>
  <si>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</si>
  <si>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</si>
  <si>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</si>
  <si>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</si>
  <si>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</si>
  <si>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</si>
  <si>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</si>
  <si>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</si>
  <si>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</si>
  <si>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</si>
  <si>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</si>
  <si>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</si>
  <si>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</si>
  <si>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</si>
  <si>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</si>
  <si>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</si>
  <si>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</si>
  <si>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</si>
  <si>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</si>
  <si>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</si>
  <si>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</si>
  <si>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</si>
  <si>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</si>
  <si>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</si>
  <si>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</si>
  <si>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</si>
  <si>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</si>
  <si>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</si>
  <si>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</si>
  <si>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</si>
  <si>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</si>
  <si>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</si>
  <si>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</si>
  <si>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</si>
  <si>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</si>
  <si>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</si>
  <si>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</si>
  <si>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</si>
  <si>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</si>
  <si>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</si>
  <si>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</si>
  <si>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</si>
  <si>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</si>
  <si>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</si>
  <si>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</si>
  <si>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</si>
  <si>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</si>
  <si>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</si>
  <si>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</si>
  <si>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</si>
  <si>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</si>
  <si>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</si>
  <si>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</si>
  <si>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</si>
  <si>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</si>
  <si>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</si>
  <si>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</si>
  <si>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</si>
  <si>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</si>
  <si>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</si>
  <si>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</si>
  <si>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</si>
  <si>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</si>
  <si>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</si>
  <si>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</si>
  <si>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</si>
  <si>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</si>
  <si>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</si>
  <si>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</si>
  <si>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</si>
  <si>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</si>
  <si>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</si>
  <si>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</si>
  <si>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</si>
  <si>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</si>
  <si>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</si>
  <si>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</si>
  <si>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</si>
  <si>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</si>
  <si>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</si>
  <si>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</si>
  <si>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</si>
  <si>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</si>
  <si>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</si>
  <si>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</si>
  <si>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</si>
  <si>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</si>
  <si>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</si>
  <si>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</si>
  <si>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</si>
  <si>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</si>
  <si>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</si>
  <si>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</si>
  <si>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</si>
  <si>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</si>
  <si>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</si>
  <si>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</si>
  <si>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</si>
  <si>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</si>
  <si>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</si>
  <si>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</si>
  <si>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</si>
  <si>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</si>
  <si>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</si>
  <si>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</si>
  <si>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</si>
  <si>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</si>
  <si>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</si>
  <si>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</si>
  <si>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</si>
  <si>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</si>
  <si>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</si>
  <si>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</si>
  <si>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</si>
  <si>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</si>
  <si>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</si>
  <si>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</si>
  <si>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</si>
  <si>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</si>
  <si>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</si>
  <si>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</si>
  <si>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</si>
  <si>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</si>
  <si>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</si>
  <si>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</si>
  <si>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</si>
  <si>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</si>
  <si>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</si>
  <si>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</si>
  <si>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</si>
  <si>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</si>
  <si>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</si>
  <si>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</si>
  <si>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</si>
  <si>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</si>
  <si>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</si>
  <si>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</si>
  <si>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</si>
  <si>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</si>
  <si>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</si>
  <si>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</si>
  <si>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</si>
  <si>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</si>
  <si>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</si>
  <si>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</si>
  <si>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</si>
  <si>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</si>
  <si>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</si>
  <si>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</si>
  <si>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</si>
  <si>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</si>
  <si>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</si>
  <si>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</si>
  <si>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</si>
  <si>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</si>
  <si>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</si>
  <si>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</si>
  <si>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</si>
  <si>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</si>
  <si>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</si>
  <si>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</si>
  <si>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</si>
  <si>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</si>
  <si>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</si>
  <si>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</si>
  <si>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</si>
  <si>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</si>
  <si>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</si>
  <si>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</si>
  <si>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</si>
  <si>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</si>
  <si>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</si>
  <si>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</si>
  <si>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</si>
  <si>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</si>
  <si>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</si>
  <si>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</si>
  <si>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</si>
  <si>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</si>
  <si>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</si>
  <si>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</si>
  <si>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</si>
  <si>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</si>
  <si>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</si>
  <si>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</si>
  <si>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</si>
  <si>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</si>
  <si>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</si>
  <si>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</si>
  <si>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</si>
  <si>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</si>
  <si>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</si>
  <si>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</si>
  <si>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</si>
  <si>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</si>
  <si>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</si>
  <si>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</si>
  <si>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</si>
  <si>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</si>
  <si>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</si>
  <si>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</si>
  <si>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</si>
  <si>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</si>
  <si>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</si>
  <si>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</si>
  <si>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</si>
  <si>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</si>
  <si>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</si>
  <si>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</si>
  <si>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</si>
  <si>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</si>
  <si>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</si>
  <si>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</si>
  <si>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</si>
  <si>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</si>
  <si>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</si>
  <si>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</si>
  <si>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</si>
  <si>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</si>
  <si>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</si>
  <si>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</si>
  <si>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</si>
  <si>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</si>
  <si>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</si>
  <si>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</si>
  <si>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</si>
  <si>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</si>
  <si>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</si>
  <si>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</si>
  <si>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</si>
  <si>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</si>
  <si>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</si>
  <si>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</si>
  <si>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</si>
  <si>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</si>
  <si>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</si>
  <si>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</si>
  <si>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</si>
  <si>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</si>
  <si>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</si>
  <si>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</si>
  <si>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</si>
  <si>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</si>
  <si>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</si>
  <si>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</si>
  <si>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</si>
  <si>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</si>
  <si>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</si>
  <si>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</si>
  <si>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</si>
  <si>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</si>
  <si>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</si>
  <si>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</si>
  <si>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</si>
  <si>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</si>
  <si>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</si>
  <si>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</si>
  <si>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</si>
  <si>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</si>
  <si>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</si>
  <si>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</si>
  <si>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</si>
  <si>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</si>
  <si>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</si>
  <si>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</si>
  <si>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</si>
  <si>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</si>
  <si>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</si>
  <si>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</si>
  <si>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</si>
  <si>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</si>
  <si>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</si>
  <si>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</si>
  <si>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</si>
  <si>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</si>
  <si>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</si>
  <si>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</si>
  <si>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</si>
  <si>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</si>
  <si>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</si>
  <si>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</si>
  <si>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</si>
  <si>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</si>
  <si>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</si>
  <si>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</si>
  <si>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</si>
  <si>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</si>
  <si>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</si>
  <si>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</si>
  <si>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</si>
  <si>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</si>
  <si>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</si>
  <si>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</si>
  <si>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</si>
  <si>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</si>
  <si>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</si>
  <si>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</si>
  <si>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</si>
  <si>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</si>
  <si>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</si>
  <si>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</si>
  <si>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</si>
  <si>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</si>
  <si>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</si>
  <si>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</si>
  <si>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</si>
  <si>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</si>
  <si>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</si>
  <si>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</si>
  <si>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</si>
  <si>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</si>
  <si>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</si>
  <si>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</si>
  <si>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</si>
  <si>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</si>
  <si>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</si>
  <si>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</si>
  <si>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</si>
  <si>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</si>
  <si>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</si>
  <si>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</si>
  <si>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</si>
  <si>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</si>
  <si>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</si>
  <si>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</si>
  <si>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</si>
  <si>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</si>
  <si>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</si>
  <si>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</si>
  <si>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</si>
  <si>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</si>
  <si>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</si>
  <si>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</si>
  <si>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</si>
  <si>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</si>
  <si>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</si>
  <si>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</si>
  <si>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</si>
  <si>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</si>
  <si>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</si>
  <si>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</si>
  <si>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</si>
  <si>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</si>
  <si>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</si>
  <si>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</si>
  <si>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</si>
  <si>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</si>
  <si>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</si>
  <si>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</si>
  <si>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</si>
  <si>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</si>
  <si>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</si>
  <si>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</si>
  <si>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</si>
  <si>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</si>
  <si>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</si>
  <si>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</si>
  <si>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</si>
  <si>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</si>
  <si>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</si>
  <si>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</si>
  <si>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</si>
  <si>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</si>
  <si>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</si>
  <si>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</si>
  <si>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</si>
  <si>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</si>
  <si>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</si>
  <si>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</si>
  <si>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</si>
  <si>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</si>
  <si>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</si>
  <si>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</si>
  <si>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</si>
  <si>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</si>
  <si>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</si>
  <si>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</si>
  <si>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</si>
  <si>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</si>
  <si>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</si>
  <si>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</si>
  <si>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</si>
  <si>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</si>
  <si>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</si>
  <si>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</si>
  <si>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</si>
  <si>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</si>
  <si>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</si>
  <si>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</si>
  <si>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</si>
  <si>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</si>
  <si>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</si>
  <si>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</si>
  <si>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</si>
  <si>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</si>
  <si>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</si>
  <si>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</si>
  <si>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</si>
  <si>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</si>
  <si>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</si>
  <si>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</si>
  <si>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</si>
  <si>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</si>
  <si>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</si>
  <si>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</si>
  <si>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</si>
  <si>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</si>
  <si>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</si>
  <si>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</si>
  <si>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</si>
  <si>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</si>
  <si>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</si>
  <si>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</si>
  <si>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</si>
  <si>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</si>
  <si>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</si>
  <si>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</si>
  <si>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</si>
  <si>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</si>
  <si>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</si>
  <si>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</si>
  <si>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</si>
  <si>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</si>
  <si>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</si>
  <si>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</si>
  <si>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</si>
  <si>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</si>
  <si>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</si>
  <si>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</si>
  <si>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</si>
  <si>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</si>
  <si>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</si>
  <si>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</si>
  <si>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</si>
  <si>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</si>
  <si>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</si>
  <si>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</si>
  <si>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</si>
  <si>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</si>
  <si>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</si>
  <si>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</si>
  <si>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</si>
  <si>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</si>
  <si>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</si>
  <si>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</si>
  <si>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</si>
  <si>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</si>
  <si>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</si>
  <si>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</si>
  <si>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</si>
  <si>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</si>
  <si>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</si>
  <si>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</si>
  <si>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</si>
  <si>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</si>
  <si>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</si>
  <si>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</si>
  <si>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</si>
  <si>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</si>
  <si>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</si>
  <si>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</si>
  <si>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</si>
  <si>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</si>
  <si>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</si>
  <si>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</si>
  <si>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</si>
  <si>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</si>
  <si>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</si>
  <si>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</si>
  <si>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</si>
  <si>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</si>
  <si>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</si>
  <si>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</si>
  <si>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</si>
  <si>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</si>
  <si>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</si>
  <si>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</si>
  <si>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</si>
  <si>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</si>
  <si>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</si>
  <si>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</si>
  <si>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</si>
  <si>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</si>
  <si>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</si>
  <si>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</si>
  <si>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</si>
  <si>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</si>
  <si>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</si>
  <si>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</si>
  <si>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</si>
  <si>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</si>
  <si>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</si>
  <si>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</si>
  <si>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</si>
  <si>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</si>
  <si>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</si>
  <si>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</si>
  <si>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</si>
  <si>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</si>
  <si>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</si>
  <si>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</si>
  <si>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</si>
  <si>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</si>
  <si>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</si>
  <si>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</si>
  <si>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</si>
  <si>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</si>
  <si>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</si>
  <si>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</si>
  <si>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</si>
  <si>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</si>
  <si>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</si>
  <si>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</si>
  <si>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</si>
  <si>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</si>
  <si>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</si>
  <si>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</si>
  <si>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</si>
  <si>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</si>
  <si>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</si>
  <si>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</si>
  <si>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</si>
  <si>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</si>
  <si>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</si>
  <si>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</si>
  <si>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</si>
  <si>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</si>
  <si>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</si>
  <si>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</si>
  <si>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</si>
  <si>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</si>
  <si>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</si>
  <si>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</si>
  <si>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</si>
  <si>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</si>
  <si>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</si>
  <si>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</si>
  <si>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</si>
  <si>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</si>
  <si>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</si>
  <si>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</si>
  <si>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</si>
  <si>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</si>
  <si>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</si>
  <si>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</si>
  <si>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</si>
  <si>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</si>
  <si>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</si>
  <si>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</si>
  <si>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</si>
  <si>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</si>
  <si>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</si>
  <si>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</si>
  <si>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</si>
  <si>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</si>
  <si>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</si>
  <si>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</si>
  <si>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</si>
  <si>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</si>
  <si>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</si>
  <si>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</si>
  <si>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</si>
  <si>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</si>
  <si>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</si>
  <si>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</si>
  <si>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</si>
  <si>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</si>
  <si>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</si>
  <si>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</si>
  <si>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</si>
  <si>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</si>
  <si>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</si>
  <si>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</si>
  <si>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</si>
  <si>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</si>
  <si>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</si>
  <si>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</si>
  <si>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</si>
  <si>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</si>
  <si>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</si>
  <si>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</si>
  <si>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</si>
  <si>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</si>
  <si>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</si>
  <si>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</si>
  <si>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</si>
  <si>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</si>
  <si>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</si>
  <si>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</si>
  <si>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</si>
  <si>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</si>
  <si>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</si>
  <si>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</si>
  <si>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</si>
  <si>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</si>
  <si>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</si>
  <si>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</si>
  <si>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</si>
  <si>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</si>
  <si>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</si>
  <si>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</si>
  <si>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</si>
  <si>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</si>
  <si>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</si>
  <si>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</si>
  <si>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</si>
  <si>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</si>
  <si>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</si>
  <si>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</si>
  <si>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</si>
  <si>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</si>
  <si>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</si>
  <si>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</si>
  <si>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</si>
  <si>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</si>
  <si>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</si>
  <si>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</si>
  <si>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</si>
  <si>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</si>
  <si>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</si>
  <si>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</si>
  <si>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</si>
  <si>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</si>
  <si>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</si>
  <si>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</si>
  <si>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</si>
  <si>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</si>
  <si>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</si>
  <si>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</si>
  <si>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</si>
  <si>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</si>
  <si>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</si>
  <si>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</si>
  <si>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</si>
  <si>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</si>
  <si>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</si>
  <si>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</si>
  <si>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</si>
  <si>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</si>
  <si>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</si>
  <si>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</si>
  <si>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</si>
  <si>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</si>
  <si>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</si>
  <si>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</si>
  <si>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</si>
  <si>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</si>
  <si>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</si>
  <si>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</si>
  <si>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</si>
  <si>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</si>
  <si>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</si>
  <si>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</si>
  <si>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</si>
  <si>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</si>
  <si>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</si>
  <si>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</si>
  <si>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</si>
  <si>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</si>
  <si>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</si>
  <si>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</si>
  <si>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</si>
  <si>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</si>
  <si>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</si>
  <si>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</si>
  <si>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</si>
  <si>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</si>
  <si>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</si>
  <si>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</si>
  <si>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</si>
  <si>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</si>
  <si>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</si>
  <si>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</si>
  <si>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</si>
  <si>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</si>
  <si>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</si>
  <si>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</si>
  <si>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</si>
  <si>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</si>
  <si>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</si>
  <si>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</si>
  <si>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</si>
  <si>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</si>
  <si>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</si>
  <si>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</si>
  <si>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</si>
  <si>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</si>
  <si>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</si>
  <si>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</si>
  <si>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</si>
  <si>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</si>
  <si>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</si>
  <si>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</si>
  <si>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</si>
  <si>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</si>
  <si>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</si>
  <si>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</si>
  <si>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</si>
  <si>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</si>
  <si>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</si>
  <si>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</si>
  <si>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</si>
  <si>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</si>
  <si>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</si>
  <si>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</si>
  <si>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</si>
  <si>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</si>
  <si>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</si>
  <si>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</si>
  <si>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</si>
  <si>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</si>
  <si>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</si>
  <si>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</si>
  <si>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</si>
  <si>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</si>
  <si>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</si>
  <si>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</si>
  <si>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</si>
  <si>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</si>
  <si>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</si>
  <si>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</si>
  <si>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</si>
  <si>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</si>
  <si>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</si>
  <si>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</si>
  <si>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</si>
  <si>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</si>
  <si>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</si>
  <si>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</si>
  <si>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</si>
  <si>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</si>
  <si>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</si>
  <si>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</si>
  <si>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</si>
  <si>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</si>
  <si>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</si>
  <si>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</si>
  <si>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</si>
  <si>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</si>
  <si>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</si>
  <si>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</si>
  <si>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</si>
  <si>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</si>
  <si>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</si>
  <si>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</si>
  <si>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</si>
  <si>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</si>
  <si>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</si>
  <si>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</si>
  <si>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</si>
  <si>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</si>
  <si>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</si>
  <si>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</si>
  <si>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</si>
  <si>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</si>
  <si>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</si>
  <si>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</si>
  <si>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</si>
  <si>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</si>
  <si>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</si>
  <si>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</si>
  <si>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</si>
  <si>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</si>
  <si>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</si>
  <si>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</si>
  <si>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</si>
  <si>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</si>
  <si>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</si>
  <si>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</si>
  <si>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</si>
  <si>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</si>
  <si>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</si>
  <si>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</si>
  <si>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</si>
  <si>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</si>
  <si>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</si>
  <si>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</si>
  <si>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</si>
  <si>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</si>
  <si>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</si>
  <si>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</si>
  <si>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</si>
  <si>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</si>
  <si>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</si>
  <si>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</si>
  <si>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</si>
  <si>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</si>
  <si>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</si>
  <si>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</si>
  <si>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</si>
  <si>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</si>
  <si>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</si>
  <si>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</si>
  <si>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</si>
  <si>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</si>
  <si>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</si>
  <si>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</si>
  <si>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</si>
  <si>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</si>
  <si>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</si>
  <si>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</si>
  <si>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</si>
  <si>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</si>
  <si>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</si>
  <si>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</si>
  <si>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</si>
  <si>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</si>
  <si>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</si>
  <si>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</si>
  <si>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</si>
  <si>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</si>
  <si>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</si>
  <si>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</si>
  <si>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</si>
  <si>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</si>
  <si>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</si>
  <si>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</si>
  <si>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</si>
  <si>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</si>
  <si>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</si>
  <si>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</si>
  <si>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</si>
  <si>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</si>
  <si>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</si>
  <si>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</si>
  <si>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</si>
  <si>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</si>
  <si>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</si>
  <si>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</si>
  <si>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</si>
  <si>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</si>
  <si>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</si>
  <si>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</si>
  <si>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</si>
  <si>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</si>
  <si>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</si>
  <si>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</si>
  <si>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</si>
  <si>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</si>
  <si>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</si>
  <si>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</si>
  <si>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</si>
  <si>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</si>
  <si>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</si>
  <si>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</si>
  <si>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</si>
  <si>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</si>
  <si>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</si>
  <si>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</si>
  <si>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</si>
  <si>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</si>
  <si>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</si>
  <si>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</si>
  <si>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</si>
  <si>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</si>
  <si>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</si>
  <si>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</si>
  <si>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</si>
  <si>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</si>
  <si>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</si>
  <si>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</si>
  <si>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</si>
  <si>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</si>
  <si>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</si>
  <si>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</si>
  <si>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</si>
  <si>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</si>
  <si>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</si>
  <si>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</si>
  <si>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</si>
  <si>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</si>
  <si>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</si>
  <si>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</si>
  <si>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</si>
  <si>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</si>
  <si>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</si>
  <si>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</si>
  <si>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</si>
  <si>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</si>
  <si>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</si>
  <si>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</si>
  <si>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</si>
  <si>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</si>
  <si>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</si>
  <si>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</si>
  <si>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</si>
  <si>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</si>
  <si>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</si>
  <si>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</si>
  <si>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</si>
  <si>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</si>
  <si>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</si>
  <si>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</si>
  <si>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</si>
  <si>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</si>
  <si>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</si>
  <si>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</si>
  <si>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</si>
  <si>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</si>
  <si>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</si>
  <si>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</si>
  <si>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</si>
  <si>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</si>
  <si>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</si>
  <si>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</si>
  <si>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</si>
  <si>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</si>
  <si>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</si>
  <si>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</si>
  <si>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</si>
  <si>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</si>
  <si>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</si>
  <si>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</si>
  <si>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</si>
  <si>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</si>
  <si>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</si>
  <si>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</si>
  <si>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</si>
  <si>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</si>
  <si>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</si>
  <si>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</si>
  <si>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</si>
  <si>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</si>
  <si>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</si>
  <si>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</si>
  <si>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</si>
  <si>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</si>
  <si>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</si>
  <si>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</si>
  <si>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</si>
  <si>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</si>
  <si>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</si>
  <si>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</si>
  <si>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</si>
  <si>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</si>
  <si>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</si>
  <si>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</si>
  <si>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</si>
  <si>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</si>
  <si>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</si>
  <si>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</si>
  <si>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</si>
  <si>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</si>
  <si>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</si>
  <si>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</si>
  <si>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</si>
  <si>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</si>
  <si>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</si>
  <si>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</si>
  <si>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</si>
  <si>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</si>
  <si>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</si>
  <si>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</si>
  <si>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</si>
  <si>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</si>
  <si>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</si>
  <si>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</si>
  <si>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</si>
  <si>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</si>
  <si>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</si>
  <si>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</si>
  <si>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</si>
  <si>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</si>
  <si>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</si>
  <si>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</si>
  <si>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</si>
  <si>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</si>
  <si>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</si>
  <si>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</si>
  <si>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</si>
  <si>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</si>
  <si>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</si>
  <si>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</si>
  <si>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</si>
  <si>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</si>
  <si>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</si>
  <si>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</si>
  <si>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</si>
  <si>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</si>
  <si>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</si>
  <si>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</si>
  <si>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</si>
  <si>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</si>
  <si>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</si>
  <si>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</si>
  <si>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</si>
  <si>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</si>
  <si>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</si>
  <si>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</si>
  <si>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</si>
  <si>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</si>
  <si>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</si>
  <si>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</si>
  <si>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</si>
  <si>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</si>
  <si>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</si>
  <si>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</si>
  <si>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</si>
  <si>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</si>
  <si>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</si>
  <si>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</si>
  <si>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</si>
  <si>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</si>
  <si>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</si>
  <si>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</si>
  <si>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</si>
  <si>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</si>
  <si>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</si>
  <si>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</si>
  <si>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</si>
  <si>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</si>
  <si>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</si>
  <si>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</si>
  <si>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</si>
  <si>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</si>
  <si>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</si>
  <si>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</si>
  <si>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</si>
  <si>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</si>
  <si>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</si>
  <si>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</si>
  <si>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</si>
  <si>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</si>
  <si>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</si>
  <si>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</si>
  <si>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</si>
  <si>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</si>
  <si>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</si>
  <si>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</si>
  <si>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</si>
  <si>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</si>
  <si>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</si>
  <si>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</si>
  <si>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</si>
  <si>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</si>
  <si>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</si>
  <si>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</si>
  <si>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</si>
  <si>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</si>
  <si>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</si>
  <si>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</si>
  <si>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</si>
  <si>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</si>
  <si>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</si>
  <si>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</si>
  <si>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</si>
  <si>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</si>
  <si>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</si>
  <si>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</si>
  <si>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</si>
  <si>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</si>
  <si>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</si>
  <si>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</si>
  <si>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</si>
  <si>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</si>
  <si>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</si>
  <si>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</si>
  <si>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</si>
  <si>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</si>
  <si>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</si>
  <si>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</si>
  <si>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</si>
  <si>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</si>
  <si>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</si>
  <si>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</si>
  <si>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</si>
  <si>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</si>
  <si>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</si>
  <si>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</si>
  <si>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</si>
  <si>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</si>
  <si>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</si>
  <si>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</si>
  <si>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</si>
  <si>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</si>
  <si>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</si>
  <si>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</si>
  <si>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</si>
  <si>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</si>
  <si>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</si>
  <si>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</si>
  <si>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</si>
  <si>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</si>
  <si>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</si>
  <si>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</si>
  <si>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</si>
  <si>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</si>
  <si>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</si>
  <si>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</si>
  <si>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</si>
  <si>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</si>
  <si>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</si>
  <si>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</si>
  <si>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</si>
  <si>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</si>
  <si>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</si>
  <si>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</si>
  <si>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</si>
  <si>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</si>
  <si>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</si>
  <si>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</si>
  <si>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</si>
  <si>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</si>
  <si>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</si>
  <si>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</si>
  <si>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</si>
  <si>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</si>
  <si>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</si>
  <si>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</si>
  <si>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</si>
  <si>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</si>
  <si>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</si>
  <si>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</si>
  <si>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</si>
  <si>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</si>
  <si>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</si>
  <si>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</si>
  <si>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</si>
  <si>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</si>
  <si>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</si>
  <si>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</si>
  <si>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</si>
  <si>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</si>
  <si>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</si>
  <si>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</si>
  <si>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</si>
  <si>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</si>
  <si>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</si>
  <si>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</si>
  <si>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</si>
  <si>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</si>
  <si>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</si>
  <si>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</si>
  <si>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</si>
  <si>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</si>
  <si>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</si>
  <si>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</si>
  <si>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</si>
  <si>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</si>
  <si>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</si>
  <si>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</si>
  <si>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</si>
  <si>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</si>
  <si>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</si>
  <si>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</si>
  <si>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</si>
  <si>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</si>
  <si>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</si>
  <si>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</si>
  <si>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</si>
  <si>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</si>
  <si>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</si>
  <si>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</si>
  <si>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</si>
  <si>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</si>
  <si>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</si>
  <si>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</si>
  <si>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</si>
  <si>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</si>
  <si>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</si>
  <si>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</si>
  <si>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</si>
  <si>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</si>
  <si>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</si>
  <si>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</si>
  <si>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</si>
  <si>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</si>
  <si>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</si>
  <si>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</si>
  <si>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</si>
  <si>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</si>
  <si>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</si>
  <si>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</si>
  <si>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</si>
  <si>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</si>
  <si>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</si>
  <si>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</si>
  <si>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</si>
  <si>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</si>
  <si>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</si>
  <si>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</si>
  <si>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</si>
  <si>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</si>
  <si>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</si>
  <si>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</si>
  <si>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</si>
  <si>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</si>
  <si>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</si>
  <si>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</si>
  <si>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</si>
  <si>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</si>
  <si>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</si>
  <si>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</si>
  <si>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</si>
  <si>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</si>
  <si>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</si>
  <si>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</si>
  <si>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</si>
  <si>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</si>
  <si>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</si>
  <si>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</si>
  <si>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</si>
  <si>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</si>
  <si>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</si>
  <si>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</si>
  <si>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</si>
  <si>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</si>
  <si>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</si>
  <si>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</si>
  <si>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</si>
  <si>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</si>
  <si>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</si>
  <si>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</si>
  <si>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</si>
  <si>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</si>
  <si>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</si>
  <si>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</si>
  <si>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</si>
  <si>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</si>
  <si>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</si>
  <si>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</si>
  <si>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</si>
  <si>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</si>
  <si>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</si>
  <si>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</si>
  <si>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</si>
  <si>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</si>
  <si>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</si>
  <si>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</si>
  <si>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</si>
  <si>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</si>
  <si>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</si>
  <si>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</si>
  <si>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</si>
  <si>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</si>
  <si>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</si>
  <si>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</si>
  <si>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</si>
  <si>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</si>
  <si>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</si>
  <si>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</si>
  <si>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</si>
  <si>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</si>
  <si>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</si>
  <si>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</si>
  <si>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</si>
  <si>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</si>
  <si>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</si>
  <si>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</si>
  <si>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</si>
  <si>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</si>
  <si>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</si>
  <si>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</si>
  <si>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</si>
  <si>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</si>
  <si>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</si>
  <si>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</si>
  <si>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</si>
  <si>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</si>
  <si>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</si>
  <si>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</si>
  <si>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</si>
  <si>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</si>
  <si>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</si>
  <si>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</si>
  <si>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</si>
  <si>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</si>
  <si>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</si>
  <si>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</si>
  <si>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</si>
  <si>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</si>
  <si>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</si>
  <si>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</si>
  <si>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</si>
  <si>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</si>
  <si>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</si>
  <si>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</si>
  <si>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</si>
  <si>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</si>
  <si>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</si>
  <si>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</si>
  <si>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</si>
  <si>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</si>
  <si>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</si>
  <si>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</si>
  <si>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</si>
  <si>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</si>
  <si>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</si>
  <si>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</si>
  <si>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</si>
  <si>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</si>
  <si>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</si>
  <si>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</si>
  <si>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</si>
  <si>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</si>
  <si>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</si>
  <si>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</si>
  <si>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</si>
  <si>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</si>
  <si>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</si>
  <si>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</si>
  <si>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</si>
  <si>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</si>
  <si>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</si>
  <si>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</si>
  <si>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</si>
  <si>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</si>
  <si>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</si>
  <si>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</si>
  <si>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</si>
  <si>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</si>
  <si>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</si>
  <si>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</si>
  <si>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</si>
  <si>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</si>
  <si>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</si>
  <si>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</si>
  <si>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</si>
  <si>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</si>
  <si>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</si>
  <si>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</si>
  <si>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</si>
  <si>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</si>
  <si>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</si>
  <si>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</si>
  <si>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</si>
  <si>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</si>
  <si>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</si>
  <si>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</si>
  <si>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</si>
  <si>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</si>
  <si>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</si>
  <si>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</si>
  <si>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</si>
  <si>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</si>
  <si>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</si>
  <si>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</si>
  <si>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</si>
  <si>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</si>
  <si>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</si>
  <si>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</si>
  <si>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</si>
  <si>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</si>
  <si>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</si>
  <si>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</si>
  <si>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</si>
  <si>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</si>
  <si>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</si>
  <si>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</si>
  <si>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</si>
  <si>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</si>
  <si>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</si>
  <si>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</si>
  <si>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</si>
  <si>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</si>
  <si>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</si>
  <si>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</si>
  <si>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</si>
  <si>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</si>
  <si>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</si>
  <si>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</si>
  <si>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</si>
  <si>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</si>
  <si>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</si>
  <si>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</si>
  <si>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</si>
  <si>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</si>
  <si>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</si>
  <si>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</si>
  <si>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</si>
  <si>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</si>
  <si>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</si>
  <si>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</si>
  <si>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</si>
  <si>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</si>
  <si>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</si>
  <si>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</si>
  <si>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</si>
  <si>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</si>
  <si>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</si>
  <si>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</si>
  <si>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</si>
  <si>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</si>
  <si>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</si>
  <si>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</si>
  <si>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</si>
  <si>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</si>
  <si>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</si>
  <si>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</si>
  <si>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</si>
  <si>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</si>
  <si>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</si>
  <si>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</si>
  <si>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</si>
  <si>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</si>
  <si>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</si>
  <si>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</si>
  <si>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</si>
  <si>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</si>
  <si>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</si>
  <si>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</si>
  <si>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</si>
  <si>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</si>
  <si>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</si>
  <si>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</si>
  <si>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</si>
  <si>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</si>
  <si>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</si>
  <si>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</si>
  <si>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</si>
  <si>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</si>
  <si>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</si>
  <si>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</si>
  <si>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</si>
  <si>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</si>
  <si>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</si>
  <si>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</si>
  <si>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</si>
  <si>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</si>
  <si>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</si>
  <si>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</si>
  <si>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</si>
  <si>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</si>
  <si>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</si>
  <si>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</si>
  <si>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</si>
  <si>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</si>
  <si>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</si>
  <si>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</si>
  <si>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</si>
  <si>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</si>
  <si>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</si>
  <si>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</si>
  <si>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</si>
  <si>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</si>
  <si>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</si>
  <si>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</si>
  <si>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</si>
  <si>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</si>
  <si>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</si>
  <si>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</si>
  <si>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</si>
  <si>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</si>
  <si>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</si>
  <si>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</si>
  <si>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</si>
  <si>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</si>
  <si>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</si>
  <si>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</si>
  <si>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</si>
  <si>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</si>
  <si>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</si>
  <si>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</si>
  <si>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</si>
  <si>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</si>
  <si>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</si>
  <si>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</si>
  <si>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</si>
  <si>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</si>
  <si>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</si>
  <si>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</si>
  <si>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</si>
  <si>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</si>
  <si>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</si>
  <si>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</si>
  <si>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</si>
  <si>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</si>
  <si>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</si>
  <si>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</si>
  <si>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</si>
  <si>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</si>
  <si>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</si>
  <si>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</si>
  <si>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</si>
  <si>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</si>
  <si>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</si>
  <si>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</si>
  <si>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</si>
  <si>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</si>
  <si>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</si>
  <si>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</si>
  <si>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</si>
  <si>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</si>
  <si>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</si>
  <si>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</si>
  <si>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</si>
  <si>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</si>
  <si>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</si>
  <si>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</si>
  <si>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</si>
  <si>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</si>
  <si>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</si>
  <si>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</si>
  <si>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</si>
  <si>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</si>
  <si>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</si>
  <si>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</si>
  <si>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</si>
  <si>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</si>
  <si>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</si>
  <si>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</si>
  <si>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</si>
  <si>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</si>
  <si>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</si>
  <si>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</si>
  <si>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</si>
  <si>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</si>
  <si>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</si>
  <si>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</si>
  <si>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</si>
  <si>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</si>
  <si>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</si>
  <si>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</si>
  <si>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</si>
  <si>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</si>
  <si>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</si>
  <si>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</si>
  <si>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</si>
  <si>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</si>
  <si>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</si>
  <si>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</si>
  <si>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</si>
  <si>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</si>
  <si>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</si>
  <si>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</si>
  <si>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</si>
  <si>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</si>
  <si>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</si>
  <si>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</si>
  <si>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</si>
  <si>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</si>
  <si>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</si>
  <si>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</si>
  <si>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</si>
  <si>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</si>
  <si>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</si>
  <si>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</si>
  <si>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</si>
  <si>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</si>
  <si>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</si>
  <si>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</si>
  <si>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</si>
  <si>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</si>
  <si>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</si>
  <si>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</si>
  <si>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</si>
  <si>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</si>
  <si>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</si>
  <si>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</si>
  <si>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</si>
  <si>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</si>
  <si>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</si>
  <si>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</si>
  <si>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</si>
  <si>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</si>
  <si>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</si>
  <si>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</si>
  <si>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</si>
  <si>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</si>
  <si>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</si>
  <si>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</si>
  <si>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</si>
  <si>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</si>
  <si>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</si>
  <si>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</si>
  <si>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</si>
  <si>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</si>
  <si>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</si>
  <si>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</si>
  <si>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</si>
  <si>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</si>
  <si>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</si>
  <si>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</si>
  <si>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</si>
  <si>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</si>
  <si>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</si>
  <si>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</si>
  <si>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</si>
  <si>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</si>
  <si>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</si>
  <si>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</si>
  <si>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</si>
  <si>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</si>
  <si>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</si>
  <si>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</si>
  <si>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</si>
  <si>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</si>
  <si>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</si>
  <si>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</si>
  <si>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</si>
  <si>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</si>
  <si>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</si>
  <si>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</si>
  <si>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</si>
  <si>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</si>
  <si>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</si>
  <si>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</si>
  <si>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</si>
  <si>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</si>
  <si>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</si>
  <si>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</si>
  <si>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</si>
  <si>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</si>
  <si>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</si>
  <si>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</si>
  <si>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</si>
  <si>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</si>
  <si>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</si>
  <si>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</si>
  <si>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</si>
  <si>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</si>
  <si>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</si>
  <si>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</si>
  <si>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</si>
  <si>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</si>
  <si>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</si>
  <si>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</si>
  <si>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</si>
  <si>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</si>
  <si>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</si>
  <si>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</si>
  <si>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</si>
  <si>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</si>
  <si>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</si>
  <si>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</si>
  <si>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</si>
  <si>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</si>
  <si>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</si>
  <si>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</si>
  <si>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</si>
  <si>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</si>
  <si>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</si>
  <si>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</si>
  <si>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</si>
  <si>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</si>
  <si>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</si>
  <si>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</si>
  <si>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</si>
  <si>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</si>
  <si>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</si>
  <si>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</si>
  <si>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</si>
  <si>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</si>
  <si>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</si>
  <si>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</si>
  <si>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</si>
  <si>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</si>
  <si>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</si>
  <si>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</si>
  <si>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</si>
  <si>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</si>
  <si>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</si>
  <si>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</si>
  <si>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</si>
  <si>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</si>
  <si>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</si>
  <si>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</si>
  <si>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</si>
  <si>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</si>
  <si>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</si>
  <si>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</si>
  <si>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</si>
  <si>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</si>
  <si>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</si>
  <si>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</si>
  <si>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</si>
  <si>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</si>
  <si>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</si>
  <si>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</si>
  <si>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</si>
  <si>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</si>
  <si>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</si>
  <si>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</si>
  <si>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</si>
  <si>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</si>
  <si>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</si>
  <si>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</si>
  <si>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</si>
  <si>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</si>
  <si>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</si>
  <si>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</si>
  <si>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</si>
  <si>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</si>
  <si>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</si>
  <si>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</si>
  <si>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</si>
  <si>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</si>
  <si>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</si>
  <si>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</si>
  <si>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</si>
  <si>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</si>
  <si>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</si>
  <si>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</si>
  <si>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</si>
  <si>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</si>
  <si>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</si>
  <si>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</si>
  <si>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</si>
  <si>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</si>
  <si>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</si>
  <si>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</si>
  <si>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</si>
  <si>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</si>
  <si>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</si>
  <si>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</si>
  <si>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</si>
  <si>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</si>
  <si>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</si>
  <si>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</si>
  <si>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</si>
  <si>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</si>
  <si>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</si>
  <si>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</si>
  <si>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</si>
  <si>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</si>
  <si>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</si>
  <si>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</si>
  <si>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</si>
  <si>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</si>
  <si>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</si>
  <si>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</si>
  <si>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</si>
  <si>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</si>
  <si>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</si>
  <si>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</si>
  <si>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</si>
  <si>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</si>
  <si>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</si>
  <si>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</si>
  <si>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</si>
  <si>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</si>
  <si>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</si>
  <si>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</si>
  <si>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</si>
  <si>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</si>
  <si>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</si>
  <si>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</si>
  <si>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</si>
  <si>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</si>
  <si>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</si>
  <si>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</si>
  <si>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</si>
  <si>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</si>
  <si>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</si>
  <si>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</si>
  <si>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</si>
  <si>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</si>
  <si>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</si>
  <si>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</si>
  <si>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</si>
  <si>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</si>
  <si>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</si>
  <si>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</si>
  <si>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</si>
  <si>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</si>
  <si>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</si>
  <si>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</si>
  <si>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</si>
  <si>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</si>
  <si>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</si>
  <si>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</si>
  <si>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</si>
  <si>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</si>
  <si>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</si>
  <si>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</si>
  <si>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</si>
  <si>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</si>
  <si>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</si>
  <si>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</si>
  <si>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</si>
  <si>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</si>
  <si>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</si>
  <si>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</si>
  <si>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</si>
  <si>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</si>
  <si>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</si>
  <si>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</si>
  <si>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</si>
  <si>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</si>
  <si>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</si>
  <si>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</si>
  <si>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</si>
  <si>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</si>
  <si>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</si>
  <si>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</si>
  <si>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</si>
  <si>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</si>
  <si>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</si>
  <si>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</si>
  <si>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</si>
  <si>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</si>
  <si>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</si>
  <si>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</si>
  <si>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</si>
  <si>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</si>
  <si>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</si>
  <si>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</si>
  <si>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</si>
  <si>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</si>
  <si>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</si>
  <si>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</si>
  <si>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</si>
  <si>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</si>
  <si>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</si>
  <si>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</si>
  <si>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</si>
  <si>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</si>
  <si>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</si>
  <si>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</si>
  <si>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</si>
  <si>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</si>
  <si>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</si>
  <si>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</si>
  <si>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</si>
  <si>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</si>
  <si>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</si>
  <si>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</si>
  <si>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</si>
  <si>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</si>
  <si>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</si>
  <si>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</si>
  <si>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</si>
  <si>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</si>
  <si>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</si>
  <si>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</si>
  <si>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</si>
  <si>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</si>
  <si>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</si>
  <si>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</si>
  <si>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</si>
  <si>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</si>
  <si>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</si>
  <si>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</si>
  <si>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</si>
  <si>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</si>
  <si>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</si>
  <si>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</si>
  <si>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</si>
  <si>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</si>
  <si>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</si>
  <si>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</si>
  <si>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</si>
  <si>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</si>
  <si>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</si>
  <si>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</si>
  <si>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</si>
  <si>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</si>
  <si>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</si>
  <si>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</si>
  <si>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</si>
  <si>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</si>
  <si>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</si>
  <si>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</si>
  <si>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</si>
  <si>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</si>
  <si>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</si>
  <si>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</si>
  <si>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</si>
  <si>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</si>
  <si>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</si>
  <si>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</si>
  <si>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</si>
  <si>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</si>
  <si>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</si>
  <si>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</si>
  <si>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</si>
  <si>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</si>
  <si>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</si>
  <si>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</si>
  <si>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</si>
  <si>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</si>
  <si>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</si>
  <si>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</si>
  <si>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</si>
  <si>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</si>
  <si>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</si>
  <si>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</si>
  <si>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</si>
  <si>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</si>
  <si>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</si>
  <si>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</si>
  <si>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</si>
  <si>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</si>
  <si>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</si>
  <si>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</si>
  <si>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</si>
  <si>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</si>
  <si>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</si>
  <si>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</si>
  <si>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</si>
  <si>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</si>
  <si>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</si>
  <si>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</si>
  <si>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</si>
  <si>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</si>
  <si>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</si>
  <si>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</si>
  <si>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</si>
  <si>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</si>
  <si>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</si>
  <si>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</si>
  <si>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</si>
  <si>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</si>
  <si>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</si>
  <si>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</si>
  <si>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</si>
  <si>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</si>
  <si>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</si>
  <si>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</si>
  <si>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</si>
  <si>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</si>
  <si>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</si>
  <si>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</si>
  <si>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</si>
  <si>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</si>
  <si>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</si>
  <si>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</si>
  <si>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</si>
  <si>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</si>
  <si>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</si>
  <si>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</si>
  <si>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</si>
  <si>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</si>
  <si>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</si>
  <si>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</si>
  <si>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</si>
  <si>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</si>
  <si>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</si>
  <si>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</si>
  <si>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</si>
  <si>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</si>
  <si>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</si>
  <si>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</si>
  <si>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</si>
  <si>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</si>
  <si>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</si>
  <si>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</si>
  <si>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</si>
  <si>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</si>
  <si>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</si>
  <si>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</si>
  <si>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</si>
  <si>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</si>
  <si>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</si>
  <si>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</si>
  <si>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</si>
  <si>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</si>
  <si>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</si>
  <si>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</si>
  <si>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</si>
  <si>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</si>
  <si>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</si>
  <si>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</si>
  <si>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</si>
  <si>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</si>
  <si>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</si>
  <si>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</si>
  <si>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</si>
  <si>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</si>
  <si>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</si>
  <si>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</si>
  <si>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</si>
  <si>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</si>
  <si>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</si>
  <si>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</si>
  <si>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</si>
  <si>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</si>
  <si>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</si>
  <si>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</si>
  <si>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</si>
  <si>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</si>
  <si>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</si>
  <si>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</si>
  <si>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</si>
  <si>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</si>
  <si>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</si>
  <si>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</si>
  <si>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</si>
  <si>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</si>
  <si>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</si>
  <si>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</si>
  <si>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</si>
  <si>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</si>
  <si>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</si>
  <si>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</si>
  <si>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</si>
  <si>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</si>
  <si>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</si>
  <si>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</si>
  <si>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</si>
  <si>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</si>
  <si>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</si>
  <si>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</si>
  <si>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</si>
  <si>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</si>
  <si>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</si>
  <si>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</si>
  <si>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</si>
  <si>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</si>
  <si>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</si>
  <si>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</si>
  <si>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</si>
  <si>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</si>
  <si>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</si>
  <si>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</si>
  <si>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</si>
  <si>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</si>
  <si>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</si>
  <si>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</si>
  <si>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</si>
  <si>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</si>
  <si>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</si>
  <si>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</si>
  <si>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</si>
  <si>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</si>
  <si>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</si>
  <si>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</si>
  <si>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</si>
  <si>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</si>
  <si>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</si>
  <si>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</si>
  <si>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</si>
  <si>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</si>
  <si>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</si>
  <si>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</si>
  <si>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</si>
  <si>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</si>
  <si>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</si>
  <si>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</si>
  <si>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</si>
  <si>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</si>
  <si>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</si>
  <si>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</si>
  <si>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</si>
  <si>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</si>
  <si>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</si>
  <si>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</si>
  <si>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</si>
  <si>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</si>
  <si>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</si>
  <si>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</si>
  <si>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</si>
  <si>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</si>
  <si>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</si>
  <si>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</si>
  <si>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</si>
  <si>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</si>
  <si>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</si>
  <si>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</si>
  <si>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</si>
  <si>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</si>
  <si>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</si>
  <si>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</si>
  <si>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</si>
  <si>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</si>
  <si>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</si>
  <si>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</si>
  <si>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</si>
  <si>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</si>
  <si>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</si>
  <si>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</si>
  <si>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</si>
  <si>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</si>
  <si>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</si>
  <si>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</si>
  <si>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</si>
  <si>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</si>
  <si>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</si>
  <si>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</si>
  <si>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</si>
  <si>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</si>
  <si>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</si>
  <si>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</si>
  <si>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</si>
  <si>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</si>
  <si>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</si>
  <si>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</si>
  <si>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</si>
  <si>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</si>
  <si>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</si>
  <si>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</si>
  <si>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</si>
  <si>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</si>
  <si>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</si>
  <si>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</si>
  <si>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</si>
  <si>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</si>
  <si>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</si>
  <si>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</si>
  <si>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</si>
  <si>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</si>
  <si>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</si>
  <si>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</si>
  <si>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</si>
  <si>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</si>
  <si>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</si>
  <si>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</si>
  <si>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</si>
  <si>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</si>
  <si>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</si>
  <si>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</si>
  <si>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</si>
  <si>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</si>
  <si>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</si>
  <si>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</si>
  <si>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</si>
  <si>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</si>
  <si>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</si>
  <si>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</si>
  <si>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</si>
  <si>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</si>
  <si>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</si>
  <si>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</si>
  <si>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</si>
  <si>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</si>
  <si>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</si>
  <si>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</si>
  <si>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</si>
  <si>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</si>
  <si>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</si>
  <si>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</si>
  <si>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</si>
  <si>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</si>
  <si>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</si>
  <si>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</si>
  <si>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</si>
  <si>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</si>
  <si>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</si>
  <si>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</si>
  <si>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</si>
  <si>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</si>
  <si>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</si>
  <si>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</si>
  <si>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</si>
  <si>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</si>
  <si>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</si>
  <si>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</si>
  <si>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</si>
  <si>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</si>
  <si>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</si>
  <si>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</si>
  <si>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</si>
  <si>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</si>
  <si>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</si>
  <si>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</si>
  <si>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</si>
  <si>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</si>
  <si>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</si>
  <si>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</si>
  <si>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</si>
  <si>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</si>
  <si>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</si>
  <si>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</si>
  <si>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</si>
  <si>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</si>
  <si>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</si>
  <si>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</si>
  <si>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</si>
  <si>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</si>
  <si>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</si>
  <si>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</si>
  <si>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</si>
  <si>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</si>
  <si>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</si>
  <si>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</si>
  <si>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</si>
  <si>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</si>
  <si>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</si>
  <si>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</si>
  <si>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</si>
  <si>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</si>
  <si>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</si>
  <si>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</si>
  <si>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</si>
  <si>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</si>
  <si>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</si>
  <si>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</si>
  <si>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</si>
  <si>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</si>
  <si>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</si>
  <si>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</si>
  <si>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</si>
  <si>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</si>
  <si>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</si>
  <si>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</si>
  <si>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</si>
  <si>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</si>
  <si>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</si>
  <si>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</si>
  <si>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</si>
  <si>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</si>
  <si>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</si>
  <si>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</si>
  <si>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</si>
  <si>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</si>
  <si>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</si>
  <si>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</si>
  <si>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</si>
  <si>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</si>
  <si>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</si>
  <si>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</si>
  <si>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</si>
  <si>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</si>
  <si>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</si>
  <si>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</si>
  <si>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</si>
  <si>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</si>
  <si>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</si>
  <si>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</si>
  <si>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</si>
  <si>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</si>
  <si>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</si>
  <si>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</si>
  <si>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</si>
  <si>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</si>
  <si>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</si>
  <si>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</si>
  <si>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</si>
  <si>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</si>
  <si>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</si>
  <si>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</si>
  <si>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</si>
  <si>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</si>
  <si>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</si>
  <si>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</si>
  <si>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</si>
  <si>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</si>
  <si>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</si>
  <si>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</si>
  <si>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</si>
  <si>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</si>
  <si>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</si>
  <si>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</si>
  <si>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</si>
  <si>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</si>
  <si>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</si>
  <si>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</si>
  <si>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</si>
  <si>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</si>
  <si>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</si>
  <si>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</si>
  <si>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</si>
  <si>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</si>
  <si>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</si>
  <si>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</si>
  <si>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</si>
  <si>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</si>
  <si>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</si>
  <si>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</si>
  <si>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</si>
  <si>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</si>
  <si>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</si>
  <si>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</si>
  <si>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</si>
  <si>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</si>
  <si>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</si>
  <si>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</si>
  <si>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</si>
  <si>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</si>
  <si>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</si>
  <si>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</si>
  <si>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</si>
  <si>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</si>
  <si>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</si>
  <si>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</si>
  <si>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</si>
  <si>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</si>
  <si>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</si>
  <si>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</si>
  <si>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</si>
  <si>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</si>
  <si>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</si>
  <si>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</si>
  <si>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</si>
  <si>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</si>
  <si>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</si>
  <si>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</si>
  <si>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</si>
  <si>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</si>
  <si>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</si>
  <si>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</si>
  <si>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</si>
  <si>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</si>
  <si>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</si>
  <si>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</si>
  <si>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</si>
  <si>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</si>
  <si>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</si>
  <si>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</si>
  <si>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</si>
  <si>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</si>
  <si>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</si>
  <si>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</si>
  <si>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</si>
  <si>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</si>
  <si>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</si>
  <si>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</si>
  <si>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</si>
  <si>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</si>
  <si>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</si>
  <si>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</si>
  <si>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</si>
  <si>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</si>
  <si>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</si>
  <si>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</si>
  <si>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</si>
  <si>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</si>
  <si>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</si>
  <si>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</si>
  <si>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</si>
  <si>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</si>
  <si>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</si>
  <si>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</si>
  <si>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</si>
  <si>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</si>
  <si>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</si>
  <si>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</si>
  <si>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</si>
  <si>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</si>
  <si>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</si>
  <si>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</si>
  <si>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</si>
  <si>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</si>
  <si>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</si>
  <si>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</si>
  <si>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</si>
  <si>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</si>
  <si>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</si>
  <si>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</si>
  <si>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</si>
  <si>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</si>
  <si>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</si>
  <si>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</si>
  <si>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</si>
  <si>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</si>
  <si>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</si>
  <si>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</si>
  <si>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</si>
  <si>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</si>
  <si>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</si>
  <si>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</si>
  <si>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</si>
  <si>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</si>
  <si>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</si>
  <si>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</si>
  <si>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</si>
  <si>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</si>
  <si>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</si>
  <si>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</si>
  <si>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</si>
  <si>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</si>
  <si>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</si>
  <si>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</si>
  <si>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</si>
  <si>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</si>
  <si>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</si>
  <si>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</si>
  <si>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</si>
  <si>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</si>
  <si>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</si>
  <si>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</si>
  <si>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</si>
  <si>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</si>
  <si>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</si>
  <si>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</si>
  <si>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</si>
  <si>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</si>
  <si>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</si>
  <si>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</si>
  <si>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</si>
  <si>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</si>
  <si>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</si>
  <si>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</si>
  <si>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</si>
  <si>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</si>
  <si>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</si>
  <si>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</si>
  <si>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</si>
  <si>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</si>
  <si>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</si>
  <si>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</si>
  <si>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</si>
  <si>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</si>
  <si>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</si>
  <si>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</si>
  <si>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</si>
  <si>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</si>
  <si>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</si>
  <si>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</si>
  <si>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</si>
  <si>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</si>
  <si>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</si>
  <si>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</si>
  <si>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</si>
  <si>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</si>
  <si>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</si>
  <si>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</si>
  <si>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</si>
  <si>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</si>
  <si>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</si>
  <si>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</si>
  <si>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</si>
  <si>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</si>
  <si>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</si>
  <si>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</si>
  <si>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</si>
  <si>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</si>
  <si>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</si>
  <si>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</si>
  <si>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</si>
  <si>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</si>
  <si>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</si>
  <si>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</si>
  <si>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</si>
  <si>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</si>
  <si>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</si>
  <si>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</si>
  <si>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</si>
  <si>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</si>
  <si>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</si>
  <si>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</si>
  <si>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</si>
  <si>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</si>
  <si>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</si>
  <si>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</si>
  <si>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</si>
  <si>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</si>
  <si>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</si>
  <si>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</si>
  <si>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</si>
  <si>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</si>
  <si>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</si>
  <si>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</si>
  <si>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</si>
  <si>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</si>
  <si>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</si>
  <si>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</si>
  <si>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</si>
  <si>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</si>
  <si>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</si>
  <si>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</si>
  <si>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</si>
  <si>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</si>
  <si>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</si>
  <si>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</si>
  <si>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</si>
  <si>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</si>
  <si>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</si>
  <si>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</si>
  <si>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</si>
  <si>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</si>
  <si>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</si>
  <si>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</si>
  <si>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</si>
  <si>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</si>
  <si>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</si>
  <si>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</si>
  <si>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</si>
  <si>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</si>
  <si>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</si>
  <si>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</si>
  <si>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</si>
  <si>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</si>
  <si>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</si>
  <si>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</si>
  <si>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</si>
  <si>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</si>
  <si>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</si>
  <si>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</si>
  <si>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</si>
  <si>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</si>
  <si>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</si>
  <si>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</si>
  <si>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</si>
  <si>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</si>
  <si>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</si>
  <si>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</si>
  <si>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</si>
  <si>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</si>
  <si>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</si>
  <si>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</si>
  <si>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</si>
  <si>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</si>
  <si>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</si>
  <si>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</si>
  <si>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</si>
  <si>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</si>
  <si>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</si>
  <si>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</si>
  <si>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</si>
  <si>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</si>
  <si>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</si>
  <si>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</si>
  <si>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</si>
  <si>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</si>
  <si>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</si>
  <si>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</si>
  <si>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</si>
  <si>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</si>
  <si>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</si>
  <si>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</si>
  <si>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</si>
  <si>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</si>
  <si>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</si>
  <si>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</si>
  <si>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</si>
  <si>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</si>
  <si>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</si>
  <si>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</si>
  <si>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</si>
  <si>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</si>
  <si>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</si>
  <si>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</si>
  <si>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</si>
  <si>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</si>
  <si>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</si>
  <si>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</si>
  <si>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</si>
  <si>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</si>
  <si>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</si>
  <si>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</si>
  <si>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</si>
  <si>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</si>
  <si>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</si>
  <si>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</si>
  <si>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</si>
  <si>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</si>
  <si>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</si>
  <si>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</si>
  <si>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</si>
  <si>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</si>
  <si>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</si>
  <si>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</si>
  <si>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</si>
  <si>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</si>
  <si>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</si>
  <si>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</si>
  <si>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</si>
  <si>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</si>
  <si>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</si>
  <si>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</si>
  <si>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</si>
  <si>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</si>
  <si>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</si>
  <si>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</si>
  <si>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</si>
  <si>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</si>
  <si>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</si>
  <si>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</si>
  <si>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</si>
  <si>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</si>
  <si>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</si>
  <si>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</si>
  <si>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</si>
  <si>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</si>
  <si>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</si>
  <si>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</si>
  <si>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</si>
  <si>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</si>
  <si>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</si>
  <si>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</si>
  <si>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</si>
  <si>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</si>
  <si>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</si>
  <si>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</si>
  <si>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</si>
  <si>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</si>
  <si>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</si>
  <si>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</si>
  <si>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</si>
  <si>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</si>
  <si>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</si>
  <si>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</si>
  <si>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</si>
  <si>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</si>
  <si>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</si>
  <si>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</si>
  <si>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</si>
  <si>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</si>
  <si>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</si>
  <si>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</si>
  <si>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</si>
  <si>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</si>
  <si>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</si>
  <si>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</si>
  <si>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</si>
  <si>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</si>
  <si>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</si>
  <si>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</si>
  <si>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</si>
  <si>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</si>
  <si>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</si>
  <si>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</si>
  <si>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</si>
  <si>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</si>
  <si>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</si>
  <si>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</si>
  <si>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</si>
  <si>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</si>
  <si>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</si>
  <si>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</si>
  <si>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</si>
  <si>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</si>
  <si>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</si>
  <si>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</si>
  <si>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</si>
  <si>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</si>
  <si>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</si>
  <si>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</si>
  <si>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</si>
  <si>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</si>
  <si>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</si>
  <si>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</si>
  <si>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</si>
  <si>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</si>
  <si>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</si>
  <si>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</si>
  <si>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</si>
  <si>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</si>
  <si>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</si>
  <si>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</si>
  <si>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</si>
  <si>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</si>
  <si>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</si>
  <si>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</si>
  <si>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</si>
  <si>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</si>
  <si>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</si>
  <si>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</si>
  <si>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</si>
  <si>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</si>
  <si>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</si>
  <si>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</si>
  <si>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</si>
  <si>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</si>
  <si>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</si>
  <si>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</si>
  <si>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</si>
  <si>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</si>
  <si>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</si>
  <si>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</si>
  <si>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</si>
  <si>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</si>
  <si>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</si>
  <si>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</si>
  <si>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</si>
  <si>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</si>
  <si>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</si>
  <si>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</si>
  <si>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</si>
  <si>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</si>
  <si>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</si>
  <si>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</si>
  <si>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</si>
  <si>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</si>
  <si>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</si>
  <si>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</si>
  <si>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</si>
  <si>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</si>
  <si>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</si>
  <si>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</si>
  <si>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</si>
  <si>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</si>
  <si>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</si>
  <si>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</si>
  <si>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</si>
  <si>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</si>
  <si>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</si>
  <si>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</si>
  <si>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</si>
  <si>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</si>
  <si>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</si>
  <si>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</si>
  <si>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</si>
  <si>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</si>
  <si>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</si>
  <si>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</si>
  <si>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</si>
  <si>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</si>
  <si>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</si>
  <si>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</si>
  <si>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</si>
  <si>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</si>
  <si>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</si>
  <si>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</si>
  <si>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</si>
  <si>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</si>
  <si>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</si>
  <si>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</si>
  <si>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</si>
  <si>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</si>
  <si>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</si>
  <si>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</si>
  <si>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</si>
  <si>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</si>
  <si>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</si>
  <si>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</si>
  <si>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</si>
  <si>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</si>
  <si>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</si>
  <si>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</si>
  <si>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</si>
  <si>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</si>
  <si>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</si>
  <si>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</si>
  <si>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</si>
  <si>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</si>
  <si>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</si>
  <si>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</si>
  <si>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</si>
  <si>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</si>
  <si>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</si>
  <si>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</si>
  <si>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</si>
  <si>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</si>
  <si>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</si>
  <si>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</si>
  <si>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</si>
  <si>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</si>
  <si>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</si>
  <si>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</si>
  <si>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</si>
  <si>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</si>
  <si>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</si>
  <si>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</si>
  <si>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</si>
  <si>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</si>
  <si>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</si>
  <si>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</si>
  <si>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</si>
  <si>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</si>
  <si>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</si>
  <si>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</si>
  <si>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</si>
  <si>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</si>
  <si>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</si>
  <si>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</si>
  <si>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</si>
  <si>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</si>
  <si>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</si>
  <si>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</si>
  <si>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</si>
  <si>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</si>
  <si>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</si>
  <si>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</si>
  <si>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</si>
  <si>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</si>
  <si>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</si>
  <si>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</si>
  <si>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</si>
  <si>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</si>
  <si>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</si>
  <si>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</si>
  <si>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</si>
  <si>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</si>
  <si>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</si>
  <si>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</si>
  <si>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</si>
  <si>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</si>
  <si>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</si>
  <si>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</si>
  <si>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</si>
  <si>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</si>
  <si>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</si>
  <si>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</si>
  <si>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</si>
  <si>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</si>
  <si>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</si>
  <si>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</si>
  <si>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</si>
  <si>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</si>
  <si>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</si>
  <si>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</si>
  <si>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</si>
  <si>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</si>
  <si>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</si>
  <si>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</si>
  <si>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</si>
  <si>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</si>
  <si>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</si>
  <si>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</si>
  <si>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</si>
  <si>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</si>
  <si>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</si>
  <si>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</si>
  <si>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</si>
  <si>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</si>
  <si>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</si>
  <si>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</si>
  <si>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</si>
  <si>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</si>
  <si>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</si>
  <si>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</si>
  <si>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</si>
  <si>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</si>
  <si>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</si>
  <si>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</si>
  <si>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</si>
  <si>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</si>
  <si>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</si>
  <si>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</si>
  <si>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</si>
  <si>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</si>
  <si>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</si>
  <si>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</si>
  <si>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</si>
  <si>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</si>
  <si>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</si>
  <si>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</si>
  <si>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</si>
  <si>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</si>
  <si>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</si>
  <si>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</si>
  <si>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</si>
  <si>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</si>
  <si>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</si>
  <si>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</si>
  <si>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</si>
  <si>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</si>
  <si>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</si>
  <si>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</si>
  <si>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</si>
  <si>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</si>
  <si>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</si>
  <si>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</si>
  <si>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</si>
  <si>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</si>
  <si>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</si>
  <si>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</si>
  <si>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</si>
  <si>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</si>
  <si>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</si>
  <si>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</si>
  <si>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</si>
  <si>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</si>
  <si>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</si>
  <si>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</si>
  <si>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</si>
  <si>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</si>
  <si>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</si>
  <si>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</si>
  <si>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</si>
  <si>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</si>
  <si>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</si>
  <si>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</si>
  <si>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</si>
  <si>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</si>
  <si>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</si>
  <si>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</si>
  <si>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</si>
  <si>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</si>
  <si>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</si>
  <si>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</si>
  <si>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</si>
  <si>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</si>
  <si>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</si>
  <si>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</si>
  <si>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</si>
  <si>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</si>
  <si>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</si>
  <si>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</si>
  <si>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</si>
  <si>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</si>
  <si>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</si>
  <si>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</si>
  <si>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</si>
  <si>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</si>
  <si>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</si>
  <si>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</si>
  <si>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</si>
  <si>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</si>
  <si>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</si>
  <si>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</si>
  <si>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</si>
  <si>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</si>
  <si>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</si>
  <si>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</si>
  <si>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</si>
  <si>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</si>
  <si>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</si>
  <si>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</si>
  <si>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</si>
  <si>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</si>
  <si>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</si>
  <si>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</si>
  <si>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</si>
  <si>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</si>
  <si>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</si>
  <si>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</si>
  <si>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</si>
  <si>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</si>
  <si>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</si>
  <si>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</si>
  <si>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</si>
  <si>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</si>
  <si>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</si>
  <si>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</si>
  <si>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</si>
  <si>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</si>
  <si>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</si>
  <si>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</si>
  <si>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</si>
  <si>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</si>
  <si>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</si>
  <si>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</si>
  <si>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</si>
  <si>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</si>
  <si>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</si>
  <si>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</si>
  <si>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</si>
  <si>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</si>
  <si>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</si>
  <si>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</si>
  <si>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</si>
  <si>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</si>
  <si>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</si>
  <si>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</si>
  <si>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</si>
  <si>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</si>
  <si>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</si>
  <si>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</si>
  <si>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</si>
  <si>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</si>
  <si>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</si>
  <si>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</si>
  <si>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</si>
  <si>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</si>
  <si>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</si>
  <si>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</si>
  <si>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</si>
  <si>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</si>
  <si>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</si>
  <si>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</si>
  <si>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</si>
  <si>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</si>
  <si>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</si>
  <si>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</si>
  <si>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</si>
  <si>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</si>
  <si>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</si>
  <si>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</si>
  <si>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</si>
  <si>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</si>
  <si>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</si>
  <si>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</si>
  <si>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</si>
  <si>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</si>
  <si>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</si>
  <si>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</si>
  <si>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</si>
  <si>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</si>
  <si>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</si>
  <si>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</si>
  <si>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</si>
  <si>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</si>
  <si>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</si>
  <si>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</si>
  <si>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</si>
  <si>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</si>
  <si>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</si>
  <si>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</si>
  <si>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</si>
  <si>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</si>
  <si>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</si>
  <si>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</si>
  <si>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</si>
  <si>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</si>
  <si>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</si>
  <si>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</si>
  <si>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</si>
  <si>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</si>
  <si>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</si>
  <si>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</si>
  <si>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</si>
  <si>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</si>
  <si>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</si>
  <si>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</si>
  <si>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</si>
  <si>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</si>
  <si>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</si>
  <si>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</si>
  <si>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</si>
  <si>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</si>
  <si>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</si>
  <si>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</si>
  <si>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</si>
  <si>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</si>
  <si>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</si>
  <si>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</si>
  <si>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</si>
  <si>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</si>
  <si>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</si>
  <si>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</si>
  <si>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</si>
  <si>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</si>
  <si>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</si>
  <si>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</si>
  <si>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</si>
  <si>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</si>
  <si>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</si>
  <si>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</si>
  <si>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</si>
  <si>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</si>
  <si>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</si>
  <si>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</si>
  <si>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</si>
  <si>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</si>
  <si>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</si>
  <si>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</si>
  <si>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</si>
  <si>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</si>
  <si>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</si>
  <si>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</si>
  <si>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</si>
  <si>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</si>
  <si>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</si>
  <si>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</si>
  <si>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</si>
  <si>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</si>
  <si>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</si>
  <si>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</si>
  <si>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</si>
  <si>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</si>
  <si>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</si>
  <si>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</si>
  <si>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</si>
  <si>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</si>
  <si>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</si>
  <si>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</si>
  <si>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</si>
  <si>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</si>
  <si>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</si>
  <si>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</si>
  <si>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</si>
  <si>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</si>
  <si>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</si>
  <si>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</si>
  <si>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</si>
  <si>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</si>
  <si>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</si>
  <si>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</si>
  <si>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</si>
  <si>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</si>
  <si>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</si>
  <si>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</si>
  <si>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</si>
  <si>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</si>
  <si>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</si>
  <si>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</si>
  <si>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</si>
  <si>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</si>
  <si>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</si>
  <si>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</si>
  <si>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</si>
  <si>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</si>
  <si>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</si>
  <si>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</si>
  <si>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</si>
  <si>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</si>
  <si>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</si>
  <si>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</si>
  <si>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</si>
  <si>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</si>
  <si>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</si>
  <si>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</si>
  <si>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</si>
  <si>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</si>
  <si>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</si>
  <si>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</si>
  <si>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</si>
  <si>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</si>
  <si>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</si>
  <si>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</si>
  <si>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</si>
  <si>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</si>
  <si>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</si>
  <si>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</si>
  <si>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</si>
  <si>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</si>
  <si>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</si>
  <si>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</si>
  <si>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</si>
  <si>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</si>
  <si>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</si>
  <si>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</si>
  <si>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</si>
  <si>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</si>
  <si>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</si>
  <si>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</si>
  <si>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</si>
  <si>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</si>
  <si>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</si>
  <si>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</si>
  <si>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</si>
  <si>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</si>
  <si>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</si>
  <si>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</si>
  <si>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</si>
  <si>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</si>
  <si>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</si>
  <si>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</si>
  <si>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</si>
  <si>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</si>
  <si>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</si>
  <si>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</si>
  <si>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</si>
  <si>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</si>
  <si>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</si>
  <si>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</si>
  <si>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</si>
  <si>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</si>
  <si>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</si>
  <si>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</si>
  <si>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</si>
  <si>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</si>
  <si>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</si>
  <si>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</si>
  <si>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</si>
  <si>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</si>
  <si>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</si>
  <si>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</si>
  <si>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</si>
  <si>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</si>
  <si>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</si>
  <si>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</si>
  <si>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</si>
  <si>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</si>
  <si>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</si>
  <si>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</si>
  <si>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</si>
  <si>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</si>
  <si>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</si>
  <si>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</si>
  <si>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</si>
  <si>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</si>
  <si>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</si>
  <si>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</si>
  <si>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</si>
  <si>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</si>
  <si>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</si>
  <si>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</si>
  <si>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</si>
  <si>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</si>
  <si>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</si>
  <si>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</si>
  <si>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</si>
  <si>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</si>
  <si>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</si>
  <si>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</si>
  <si>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</si>
  <si>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</si>
  <si>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</si>
  <si>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</si>
  <si>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</si>
  <si>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</si>
  <si>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</si>
  <si>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</si>
  <si>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</si>
  <si>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</si>
  <si>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</si>
  <si>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</si>
  <si>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</si>
  <si>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</si>
  <si>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</si>
  <si>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</si>
  <si>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</si>
  <si>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</si>
  <si>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</si>
  <si>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</si>
  <si>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</si>
  <si>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</si>
  <si>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</si>
  <si>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</si>
  <si>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</si>
  <si>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</si>
  <si>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</si>
  <si>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</si>
  <si>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</si>
  <si>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</si>
  <si>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</si>
  <si>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</si>
  <si>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</si>
  <si>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</si>
  <si>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</si>
  <si>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</si>
  <si>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</si>
  <si>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</si>
  <si>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</si>
  <si>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</si>
  <si>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</si>
  <si>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</si>
  <si>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</si>
  <si>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</si>
  <si>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</si>
  <si>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</si>
  <si>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</si>
  <si>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</si>
  <si>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</si>
  <si>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</si>
  <si>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</si>
  <si>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</si>
  <si>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</si>
  <si>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</si>
  <si>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</si>
  <si>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</si>
  <si>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</si>
  <si>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</si>
  <si>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</si>
  <si>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</si>
  <si>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</si>
  <si>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</si>
  <si>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</si>
  <si>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</si>
  <si>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</si>
  <si>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</si>
  <si>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</si>
  <si>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</si>
  <si>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</si>
  <si>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</si>
  <si>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</si>
  <si>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</si>
  <si>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</si>
  <si>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</si>
  <si>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</si>
  <si>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</si>
  <si>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</si>
  <si>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</si>
  <si>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</si>
  <si>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</si>
  <si>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</si>
  <si>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</si>
  <si>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</si>
  <si>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</si>
  <si>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</si>
  <si>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</si>
  <si>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</si>
  <si>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</si>
  <si>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</si>
  <si>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</si>
  <si>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</si>
  <si>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</si>
  <si>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</si>
  <si>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</si>
  <si>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</si>
  <si>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</si>
  <si>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</si>
  <si>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</si>
  <si>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</si>
  <si>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</si>
  <si>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</si>
  <si>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</si>
  <si>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</si>
  <si>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</si>
  <si>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</si>
  <si>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</si>
  <si>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</si>
  <si>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</si>
  <si>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</si>
  <si>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</si>
  <si>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</si>
  <si>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</si>
  <si>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</si>
  <si>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</si>
  <si>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</si>
  <si>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</si>
  <si>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</si>
  <si>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</si>
  <si>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</si>
  <si>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</si>
  <si>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</si>
  <si>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</si>
  <si>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</si>
  <si>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</si>
  <si>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</si>
  <si>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</si>
  <si>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</si>
  <si>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</si>
  <si>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</si>
  <si>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</si>
  <si>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</si>
  <si>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</si>
  <si>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</si>
  <si>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</si>
  <si>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</si>
  <si>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</si>
  <si>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</si>
  <si>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</si>
  <si>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</si>
  <si>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</si>
  <si>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</si>
  <si>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</si>
  <si>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</si>
  <si>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</si>
  <si>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</si>
  <si>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</si>
  <si>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</si>
  <si>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</si>
  <si>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</si>
  <si>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</si>
  <si>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</si>
  <si>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</si>
  <si>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</si>
  <si>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</si>
  <si>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</si>
  <si>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</si>
  <si>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</si>
  <si>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</si>
  <si>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</si>
  <si>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</si>
  <si>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</si>
  <si>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</si>
  <si>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</si>
  <si>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</si>
  <si>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</si>
  <si>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</si>
  <si>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</si>
  <si>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</si>
  <si>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</si>
  <si>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</si>
  <si>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</si>
  <si>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</si>
  <si>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</si>
  <si>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</si>
  <si>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</si>
  <si>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</si>
  <si>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</si>
  <si>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</si>
  <si>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</si>
  <si>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</si>
  <si>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</si>
  <si>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</si>
  <si>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</si>
  <si>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</si>
  <si>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</si>
  <si>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</si>
  <si>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</si>
  <si>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</si>
  <si>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</si>
  <si>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</si>
  <si>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</si>
  <si>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</si>
  <si>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</si>
  <si>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</si>
  <si>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</si>
  <si>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</si>
  <si>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</si>
  <si>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</si>
  <si>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</si>
  <si>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</si>
  <si>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</si>
  <si>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</si>
  <si>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</si>
  <si>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</si>
  <si>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</si>
  <si>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</si>
  <si>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</si>
  <si>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</si>
  <si>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</si>
  <si>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</si>
  <si>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</si>
  <si>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</si>
  <si>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</si>
  <si>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</si>
  <si>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</si>
  <si>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</si>
  <si>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</si>
  <si>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</si>
  <si>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</si>
  <si>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</si>
  <si>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</si>
  <si>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</si>
  <si>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</si>
  <si>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</si>
  <si>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</si>
  <si>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</si>
  <si>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</si>
  <si>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</si>
  <si>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</si>
  <si>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</si>
  <si>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</si>
  <si>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</si>
  <si>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</si>
  <si>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</si>
  <si>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</si>
  <si>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</si>
  <si>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</si>
  <si>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</si>
  <si>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</si>
  <si>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</si>
  <si>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</si>
  <si>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</si>
  <si>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</si>
  <si>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</si>
  <si>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</si>
  <si>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</si>
  <si>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</si>
  <si>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</si>
  <si>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</si>
  <si>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</si>
  <si>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</si>
  <si>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</si>
  <si>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</si>
  <si>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</si>
  <si>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</si>
  <si>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</si>
  <si>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</si>
  <si>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</si>
  <si>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</si>
  <si>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</si>
  <si>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</si>
  <si>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</si>
  <si>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</si>
  <si>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</si>
  <si>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</si>
  <si>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</si>
  <si>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</si>
  <si>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</si>
  <si>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</si>
  <si>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</si>
  <si>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</si>
  <si>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</si>
  <si>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</si>
  <si>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</si>
  <si>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</si>
  <si>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</si>
  <si>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</si>
  <si>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</si>
  <si>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</si>
  <si>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</si>
  <si>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</si>
  <si>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</si>
  <si>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</si>
  <si>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</si>
  <si>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</si>
  <si>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</si>
  <si>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</si>
  <si>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</si>
  <si>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</si>
  <si>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</si>
  <si>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</si>
  <si>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</si>
  <si>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</si>
  <si>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</si>
  <si>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</si>
  <si>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</si>
  <si>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</si>
  <si>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</si>
  <si>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</si>
  <si>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</si>
  <si>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</si>
  <si>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</si>
  <si>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</si>
  <si>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</si>
  <si>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</si>
  <si>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</si>
  <si>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</si>
  <si>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</si>
  <si>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</si>
  <si>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</si>
  <si>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</si>
  <si>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</si>
  <si>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</si>
  <si>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</si>
  <si>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</si>
  <si>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</si>
  <si>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</si>
  <si>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</si>
  <si>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</si>
  <si>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</si>
  <si>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</si>
  <si>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</si>
  <si>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</si>
  <si>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</si>
  <si>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</si>
  <si>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</si>
  <si>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</si>
  <si>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</si>
  <si>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</si>
  <si>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</si>
  <si>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</si>
  <si>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</si>
  <si>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</si>
  <si>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</si>
  <si>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</si>
  <si>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</si>
  <si>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</si>
  <si>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</si>
  <si>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</si>
  <si>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</si>
  <si>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</si>
  <si>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</si>
  <si>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</si>
  <si>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</si>
  <si>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</si>
  <si>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</si>
  <si>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</si>
  <si>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</si>
  <si>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</si>
  <si>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</si>
  <si>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</si>
  <si>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</si>
  <si>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</si>
  <si>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</si>
  <si>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</si>
  <si>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</si>
  <si>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</si>
  <si>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</si>
  <si>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</si>
  <si>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</si>
  <si>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</si>
  <si>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</si>
  <si>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</si>
  <si>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</si>
  <si>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</si>
  <si>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</si>
  <si>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</si>
  <si>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</si>
  <si>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</si>
  <si>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</si>
  <si>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</si>
  <si>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</si>
  <si>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</si>
  <si>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</si>
  <si>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</si>
  <si>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</si>
  <si>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</si>
  <si>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</si>
  <si>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</si>
  <si>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</si>
  <si>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</si>
  <si>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</si>
  <si>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</si>
  <si>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</si>
  <si>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</si>
  <si>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</si>
  <si>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</si>
  <si>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</si>
  <si>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</si>
  <si>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</si>
  <si>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</si>
  <si>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</si>
  <si>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</si>
  <si>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</si>
  <si>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</si>
  <si>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</si>
  <si>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</si>
  <si>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</si>
  <si>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</si>
  <si>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</si>
  <si>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</si>
  <si>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</si>
  <si>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</si>
  <si>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</si>
  <si>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</si>
  <si>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</si>
  <si>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</si>
  <si>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</si>
  <si>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</si>
  <si>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</si>
  <si>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</si>
  <si>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</si>
  <si>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</si>
  <si>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</si>
  <si>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</si>
  <si>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</si>
  <si>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</si>
  <si>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</si>
  <si>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</si>
  <si>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</si>
  <si>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</si>
  <si>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</si>
  <si>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</si>
  <si>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</si>
  <si>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</si>
  <si>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</si>
  <si>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</si>
  <si>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</si>
  <si>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</si>
  <si>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</si>
  <si>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</si>
  <si>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</si>
  <si>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</si>
  <si>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</si>
  <si>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</si>
  <si>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</si>
  <si>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</si>
  <si>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</si>
  <si>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</si>
  <si>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</si>
  <si>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</si>
  <si>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</si>
  <si>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</si>
  <si>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</si>
  <si>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</si>
  <si>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</si>
  <si>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</si>
  <si>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</si>
  <si>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</si>
  <si>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</si>
  <si>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</si>
  <si>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</si>
  <si>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</si>
  <si>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</si>
  <si>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</si>
  <si>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</si>
  <si>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</si>
  <si>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</si>
  <si>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</si>
  <si>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</si>
  <si>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</si>
  <si>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</si>
  <si>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</si>
  <si>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</si>
  <si>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</si>
  <si>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</si>
  <si>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</si>
  <si>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</si>
  <si>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</si>
  <si>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</si>
  <si>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</si>
  <si>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</si>
  <si>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</si>
  <si>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</si>
  <si>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</si>
  <si>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</si>
  <si>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</si>
  <si>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</si>
  <si>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</si>
  <si>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</si>
  <si>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</si>
  <si>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</si>
  <si>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</si>
  <si>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</si>
  <si>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</si>
  <si>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</si>
  <si>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</si>
  <si>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</si>
  <si>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</si>
  <si>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</si>
  <si>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</si>
  <si>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</si>
  <si>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</si>
  <si>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</si>
  <si>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</si>
  <si>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</si>
  <si>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</si>
  <si>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</si>
  <si>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</si>
  <si>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</si>
  <si>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</si>
  <si>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</si>
  <si>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</si>
  <si>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</si>
  <si>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</si>
  <si>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</si>
  <si>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</si>
  <si>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</si>
  <si>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</si>
  <si>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</si>
  <si>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</si>
  <si>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</si>
  <si>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</si>
  <si>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</si>
  <si>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</si>
  <si>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</si>
  <si>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</si>
  <si>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</si>
  <si>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</si>
  <si>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</si>
  <si>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</si>
  <si>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</si>
  <si>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</si>
  <si>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</si>
  <si>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</si>
  <si>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</si>
  <si>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</si>
  <si>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</si>
  <si>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</si>
  <si>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</si>
  <si>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</si>
  <si>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</si>
  <si>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</si>
  <si>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</si>
  <si>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</si>
  <si>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</si>
  <si>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</si>
  <si>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</si>
  <si>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</si>
  <si>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</si>
  <si>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</si>
  <si>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</si>
  <si>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</si>
  <si>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</si>
  <si>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</si>
  <si>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</si>
  <si>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</si>
  <si>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</si>
  <si>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</si>
  <si>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</si>
  <si>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</si>
  <si>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</si>
  <si>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</si>
  <si>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</si>
  <si>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</si>
  <si>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</si>
  <si>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</si>
  <si>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</si>
  <si>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</si>
  <si>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</si>
  <si>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</si>
  <si>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</si>
  <si>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</si>
  <si>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</si>
  <si>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</si>
  <si>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</si>
  <si>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</si>
  <si>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</si>
  <si>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</si>
  <si>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</si>
  <si>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</si>
  <si>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</si>
  <si>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</si>
  <si>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</si>
  <si>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</si>
  <si>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</si>
  <si>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</si>
  <si>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</si>
  <si>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</si>
  <si>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</si>
  <si>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</si>
  <si>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</si>
  <si>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</si>
  <si>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</si>
  <si>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</si>
  <si>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</si>
  <si>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</si>
  <si>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</si>
  <si>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</si>
  <si>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</si>
  <si>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</si>
  <si>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</si>
  <si>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</si>
  <si>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</si>
  <si>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</si>
  <si>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</si>
  <si>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</si>
  <si>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</si>
  <si>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</si>
  <si>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</si>
  <si>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</si>
  <si>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</si>
  <si>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</si>
  <si>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</si>
  <si>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</si>
  <si>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</si>
  <si>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</si>
  <si>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</si>
  <si>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</si>
  <si>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</si>
  <si>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</si>
  <si>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</si>
  <si>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</si>
  <si>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</si>
  <si>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</si>
  <si>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</si>
  <si>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</si>
  <si>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</si>
  <si>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</si>
  <si>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</si>
  <si>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</si>
  <si>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</si>
  <si>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</si>
  <si>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</si>
  <si>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</si>
  <si>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</si>
  <si>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</si>
  <si>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</si>
  <si>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</si>
  <si>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</si>
  <si>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</si>
  <si>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</si>
  <si>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</si>
  <si>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</si>
  <si>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</si>
  <si>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</si>
  <si>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</si>
  <si>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</si>
  <si>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</si>
  <si>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</si>
  <si>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</si>
  <si>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</si>
  <si>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</si>
  <si>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</si>
  <si>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</si>
  <si>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</si>
  <si>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</si>
  <si>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</si>
  <si>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</si>
  <si>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</si>
  <si>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</si>
  <si>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</si>
  <si>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</si>
  <si>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</si>
  <si>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</si>
  <si>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</si>
  <si>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</si>
  <si>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</si>
  <si>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</si>
  <si>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</si>
  <si>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</si>
  <si>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</si>
  <si>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</si>
  <si>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</si>
  <si>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</si>
  <si>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</si>
  <si>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</si>
  <si>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</si>
  <si>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</si>
  <si>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</si>
  <si>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</si>
  <si>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</si>
  <si>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</si>
  <si>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</si>
  <si>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</si>
  <si>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</si>
  <si>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</si>
  <si>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</si>
  <si>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</si>
  <si>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</si>
  <si>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</si>
  <si>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</si>
  <si>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</si>
  <si>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</si>
  <si>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</si>
  <si>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</si>
  <si>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</si>
  <si>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</si>
  <si>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</si>
  <si>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</si>
  <si>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</si>
  <si>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</si>
  <si>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</si>
  <si>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</si>
  <si>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</si>
  <si>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</si>
  <si>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</si>
  <si>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</si>
  <si>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</si>
  <si>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</si>
  <si>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</si>
  <si>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</si>
  <si>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</si>
  <si>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</si>
  <si>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</si>
  <si>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</si>
  <si>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</si>
  <si>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</si>
  <si>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</si>
  <si>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</si>
  <si>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</si>
  <si>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</si>
  <si>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</si>
  <si>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</si>
  <si>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</si>
  <si>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</si>
  <si>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</si>
  <si>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</si>
  <si>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</si>
  <si>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</si>
  <si>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</si>
  <si>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</si>
  <si>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</si>
  <si>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</si>
  <si>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</si>
  <si>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</si>
  <si>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</si>
  <si>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</si>
  <si>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</si>
  <si>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</si>
  <si>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</si>
  <si>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</si>
  <si>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</si>
  <si>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</si>
  <si>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</si>
  <si>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</si>
  <si>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</si>
  <si>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</si>
  <si>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</si>
  <si>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</si>
  <si>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</si>
  <si>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</si>
  <si>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</si>
  <si>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</si>
  <si>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</si>
  <si>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</si>
  <si>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</si>
  <si>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</si>
  <si>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</si>
  <si>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</si>
  <si>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</si>
  <si>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</si>
  <si>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</si>
  <si>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</si>
  <si>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</si>
  <si>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</si>
  <si>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</si>
  <si>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</si>
  <si>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</si>
  <si>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</si>
  <si>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</si>
  <si>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</si>
  <si>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</si>
  <si>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</si>
  <si>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</si>
  <si>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</si>
  <si>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</si>
  <si>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</si>
  <si>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</si>
  <si>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</si>
  <si>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</si>
  <si>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</si>
  <si>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</si>
  <si>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</si>
  <si>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</si>
  <si>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</si>
  <si>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</si>
  <si>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</si>
  <si>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</si>
  <si>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</si>
  <si>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</si>
  <si>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</si>
  <si>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</si>
  <si>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</si>
  <si>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</si>
  <si>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</si>
  <si>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</si>
  <si>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</si>
  <si>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</si>
  <si>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</si>
  <si>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</si>
  <si>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</si>
  <si>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</si>
  <si>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</si>
  <si>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</si>
  <si>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</si>
  <si>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</si>
  <si>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</si>
  <si>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</si>
  <si>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</si>
  <si>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</si>
  <si>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</si>
  <si>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</si>
  <si>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</si>
  <si>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</si>
  <si>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</si>
  <si>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</si>
  <si>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</si>
  <si>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</si>
  <si>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</si>
  <si>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</si>
  <si>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</si>
  <si>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</si>
  <si>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</si>
  <si>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</si>
  <si>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</si>
  <si>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</si>
  <si>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</si>
  <si>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</si>
  <si>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</si>
  <si>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</si>
  <si>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</si>
  <si>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</si>
  <si>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</si>
  <si>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</si>
  <si>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</si>
  <si>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</si>
  <si>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</si>
  <si>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</si>
  <si>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</si>
  <si>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</si>
  <si>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</si>
  <si>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</si>
  <si>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</si>
  <si>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</si>
  <si>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</si>
  <si>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</si>
  <si>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</si>
  <si>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</si>
  <si>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</si>
  <si>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</si>
  <si>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</si>
  <si>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</si>
  <si>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</si>
  <si>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</si>
  <si>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</si>
  <si>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</si>
  <si>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</si>
  <si>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</si>
  <si>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</si>
  <si>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</si>
  <si>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</si>
  <si>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</si>
  <si>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</si>
  <si>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</si>
  <si>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</si>
  <si>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</si>
  <si>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</si>
  <si>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</si>
  <si>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</si>
  <si>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</si>
  <si>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</si>
  <si>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</si>
  <si>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</si>
  <si>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</si>
  <si>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</si>
  <si>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</si>
  <si>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</si>
  <si>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</si>
  <si>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</si>
  <si>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</si>
  <si>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</si>
  <si>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</si>
  <si>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</si>
  <si>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</si>
  <si>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</si>
  <si>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</si>
  <si>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</si>
  <si>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</si>
  <si>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</si>
  <si>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</si>
  <si>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</si>
  <si>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</si>
  <si>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</si>
  <si>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</si>
  <si>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</si>
  <si>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</si>
  <si>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</si>
  <si>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</si>
  <si>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</si>
  <si>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</si>
  <si>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</si>
  <si>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</si>
  <si>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</si>
  <si>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</si>
  <si>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</si>
  <si>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</si>
  <si>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</si>
  <si>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</si>
  <si>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</si>
  <si>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</si>
  <si>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</si>
  <si>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</si>
  <si>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</si>
  <si>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</si>
  <si>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</si>
  <si>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</si>
  <si>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</si>
  <si>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</si>
  <si>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</si>
  <si>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</si>
  <si>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</si>
  <si>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</si>
  <si>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</si>
  <si>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</si>
  <si>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</si>
  <si>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</si>
  <si>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</si>
  <si>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</si>
  <si>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</si>
  <si>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</si>
  <si>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</si>
  <si>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</si>
  <si>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</si>
  <si>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</si>
  <si>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</si>
  <si>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</si>
  <si>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</si>
  <si>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</si>
  <si>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</si>
  <si>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</si>
  <si>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</si>
  <si>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</si>
  <si>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</si>
  <si>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</si>
  <si>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</si>
  <si>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</si>
  <si>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</si>
  <si>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</si>
  <si>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</si>
  <si>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</si>
  <si>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</si>
  <si>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</si>
  <si>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</si>
  <si>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</si>
  <si>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</si>
  <si>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</si>
  <si>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</si>
  <si>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</si>
  <si>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</si>
  <si>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</si>
  <si>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</si>
  <si>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</si>
  <si>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</si>
  <si>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</si>
  <si>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</si>
  <si>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</si>
  <si>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</si>
  <si>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</si>
  <si>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</si>
  <si>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</si>
  <si>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</si>
  <si>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</si>
  <si>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</si>
  <si>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</si>
  <si>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</si>
  <si>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</si>
  <si>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</si>
  <si>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</si>
  <si>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</si>
  <si>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</si>
  <si>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</si>
  <si>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</si>
  <si>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</si>
  <si>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</si>
  <si>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</si>
  <si>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</si>
  <si>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</si>
  <si>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</si>
  <si>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</si>
  <si>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</si>
  <si>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</si>
  <si>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</si>
  <si>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</si>
  <si>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</si>
  <si>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</si>
  <si>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</si>
  <si>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</si>
  <si>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</si>
  <si>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</si>
  <si>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</si>
  <si>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</si>
  <si>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</si>
  <si>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</si>
  <si>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</si>
  <si>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</si>
  <si>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</si>
  <si>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</si>
  <si>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</si>
  <si>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</si>
  <si>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</si>
  <si>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</si>
  <si>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</si>
  <si>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</si>
  <si>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</si>
  <si>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</si>
  <si>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</si>
  <si>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</si>
  <si>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</si>
  <si>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</si>
  <si>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</si>
  <si>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</si>
  <si>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</si>
  <si>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</si>
  <si>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</si>
  <si>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</si>
  <si>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</si>
  <si>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</si>
  <si>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</si>
  <si>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</si>
  <si>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</si>
  <si>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</si>
  <si>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</si>
  <si>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</si>
  <si>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</si>
  <si>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</si>
  <si>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</si>
  <si>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</si>
  <si>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</si>
  <si>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</si>
  <si>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</si>
  <si>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</si>
  <si>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</si>
  <si>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</si>
  <si>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</si>
  <si>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</si>
  <si>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</si>
  <si>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</si>
  <si>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</si>
  <si>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</si>
  <si>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</si>
  <si>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</si>
  <si>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</si>
  <si>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</si>
  <si>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</si>
  <si>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</si>
  <si>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</si>
  <si>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</si>
  <si>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</si>
  <si>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</si>
  <si>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</si>
  <si>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</si>
  <si>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</si>
  <si>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</si>
  <si>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</si>
  <si>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</si>
  <si>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</si>
  <si>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</si>
  <si>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</si>
  <si>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</si>
  <si>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</si>
  <si>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</si>
  <si>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</si>
  <si>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</si>
  <si>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</si>
  <si>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</si>
  <si>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</si>
  <si>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</si>
  <si>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</si>
  <si>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</si>
  <si>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</si>
  <si>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</si>
  <si>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</si>
  <si>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</si>
  <si>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</si>
  <si>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</si>
  <si>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</si>
  <si>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</si>
  <si>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</si>
  <si>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</si>
  <si>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</si>
  <si>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</si>
  <si>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</si>
  <si>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</si>
  <si>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</si>
  <si>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</si>
  <si>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</si>
  <si>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</si>
  <si>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</si>
  <si>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</si>
  <si>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</si>
  <si>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</si>
  <si>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</si>
  <si>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</si>
  <si>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</si>
  <si>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</si>
  <si>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</si>
  <si>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</si>
  <si>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</si>
  <si>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</si>
  <si>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</si>
  <si>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</si>
  <si>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</si>
  <si>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</si>
  <si>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</si>
  <si>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</si>
  <si>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</si>
  <si>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</si>
  <si>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</si>
  <si>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</si>
  <si>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</si>
  <si>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</si>
  <si>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</si>
  <si>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</si>
  <si>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</si>
  <si>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</si>
  <si>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</si>
  <si>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</si>
  <si>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</si>
  <si>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</si>
  <si>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</si>
  <si>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</si>
  <si>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</si>
  <si>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</si>
  <si>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</si>
  <si>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</si>
  <si>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</si>
  <si>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</si>
  <si>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</si>
  <si>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</si>
  <si>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</si>
  <si>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</si>
  <si>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</si>
  <si>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</si>
  <si>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</si>
  <si>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</si>
  <si>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</si>
  <si>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</si>
  <si>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</si>
  <si>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</si>
  <si>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</si>
  <si>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</si>
  <si>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</si>
  <si>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</si>
  <si>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</si>
  <si>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</si>
  <si>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</si>
  <si>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</si>
  <si>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</si>
  <si>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</si>
  <si>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</si>
  <si>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</si>
  <si>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</si>
  <si>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</si>
  <si>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</si>
  <si>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</si>
  <si>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</si>
  <si>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</si>
  <si>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</si>
  <si>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</si>
  <si>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</si>
  <si>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</si>
  <si>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</si>
  <si>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</si>
  <si>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</si>
  <si>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</si>
  <si>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</si>
  <si>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</si>
  <si>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</si>
  <si>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</si>
  <si>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</si>
  <si>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</si>
  <si>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</si>
  <si>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</si>
  <si>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</si>
  <si>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</si>
  <si>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</si>
  <si>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</si>
  <si>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</si>
  <si>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</si>
  <si>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</si>
  <si>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</si>
  <si>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</si>
  <si>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</si>
  <si>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</si>
  <si>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</si>
  <si>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</si>
  <si>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</si>
  <si>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</si>
  <si>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</si>
  <si>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</si>
  <si>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</si>
  <si>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</si>
  <si>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</si>
  <si>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</si>
  <si>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</si>
  <si>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</si>
  <si>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</si>
  <si>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</si>
  <si>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</si>
  <si>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</si>
  <si>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</si>
  <si>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</si>
  <si>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</si>
  <si>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</si>
  <si>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</si>
  <si>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</si>
  <si>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</si>
  <si>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</si>
  <si>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</si>
  <si>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</si>
  <si>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</si>
  <si>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</si>
  <si>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</si>
  <si>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</si>
  <si>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</si>
  <si>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</si>
  <si>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</si>
  <si>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</si>
  <si>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</si>
  <si>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</si>
  <si>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</si>
  <si>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</si>
  <si>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</si>
  <si>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</si>
  <si>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</si>
  <si>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</si>
  <si>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</si>
  <si>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</si>
  <si>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</si>
  <si>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</si>
  <si>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</si>
  <si>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</si>
  <si>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</si>
  <si>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</si>
  <si>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</si>
  <si>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</si>
  <si>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</si>
  <si>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</si>
  <si>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</si>
  <si>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</si>
  <si>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</si>
  <si>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</si>
  <si>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</si>
  <si>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</si>
  <si>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</si>
  <si>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</si>
  <si>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</si>
  <si>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</si>
  <si>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</si>
  <si>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</si>
  <si>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</si>
  <si>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</si>
  <si>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</si>
  <si>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</si>
  <si>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</si>
  <si>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</si>
  <si>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</si>
  <si>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</si>
  <si>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</si>
  <si>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</si>
  <si>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</si>
  <si>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</si>
  <si>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</si>
  <si>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</si>
  <si>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</si>
  <si>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</si>
  <si>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</si>
  <si>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</si>
  <si>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</si>
  <si>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</si>
  <si>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</si>
  <si>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</si>
  <si>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</si>
  <si>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</si>
  <si>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</si>
  <si>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</si>
  <si>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</si>
  <si>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</si>
  <si>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</si>
  <si>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</si>
  <si>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</si>
  <si>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</si>
  <si>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</si>
  <si>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</si>
  <si>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</si>
  <si>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</si>
  <si>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</si>
  <si>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</si>
  <si>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</si>
  <si>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</si>
  <si>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</si>
  <si>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</si>
  <si>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</si>
  <si>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</si>
  <si>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</si>
  <si>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</si>
  <si>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</si>
  <si>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</si>
  <si>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</si>
  <si>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</si>
  <si>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</si>
  <si>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</si>
  <si>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</si>
  <si>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</si>
  <si>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</si>
  <si>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</si>
  <si>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</si>
  <si>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</si>
  <si>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</si>
  <si>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</si>
  <si>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</si>
  <si>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</si>
  <si>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</si>
  <si>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</si>
  <si>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</si>
  <si>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</si>
  <si>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</si>
  <si>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</si>
  <si>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</si>
  <si>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</si>
  <si>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</si>
  <si>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</si>
  <si>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</si>
  <si>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</si>
  <si>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</si>
  <si>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</si>
  <si>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</si>
  <si>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</si>
  <si>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</si>
  <si>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</si>
  <si>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</si>
  <si>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</si>
  <si>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</si>
  <si>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</si>
  <si>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</si>
  <si>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</si>
  <si>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</si>
  <si>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</si>
  <si>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</si>
  <si>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</si>
  <si>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</si>
  <si>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</si>
  <si>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</si>
  <si>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</si>
  <si>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</si>
  <si>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</si>
  <si>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</si>
  <si>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</si>
  <si>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</si>
  <si>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</si>
  <si>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</si>
  <si>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</si>
  <si>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</si>
  <si>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</si>
  <si>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</si>
  <si>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</si>
  <si>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</si>
  <si>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</si>
  <si>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</si>
  <si>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</si>
  <si>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</si>
  <si>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</si>
  <si>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</si>
  <si>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</si>
  <si>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</si>
  <si>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</si>
  <si>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</si>
  <si>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</si>
  <si>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</si>
  <si>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</si>
  <si>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</si>
  <si>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</si>
  <si>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</si>
  <si>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</si>
  <si>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</si>
  <si>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</si>
  <si>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</si>
  <si>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</si>
  <si>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</si>
  <si>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</si>
  <si>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</si>
  <si>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</si>
  <si>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</si>
  <si>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</si>
  <si>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</si>
  <si>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</si>
  <si>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</si>
  <si>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</si>
  <si>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</si>
  <si>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</si>
  <si>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</si>
  <si>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</si>
  <si>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</si>
  <si>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</si>
  <si>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</si>
  <si>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</si>
  <si>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</si>
  <si>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</si>
  <si>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</si>
  <si>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</si>
  <si>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</si>
  <si>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</si>
  <si>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</si>
  <si>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</si>
  <si>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</si>
  <si>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</si>
  <si>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</si>
  <si>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</si>
  <si>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</si>
  <si>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</si>
  <si>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</si>
  <si>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</si>
  <si>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</si>
  <si>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</si>
  <si>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</si>
  <si>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</si>
  <si>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</si>
  <si>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</si>
  <si>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</si>
  <si>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</si>
  <si>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</si>
  <si>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</si>
  <si>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</si>
  <si>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</si>
  <si>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</si>
  <si>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</si>
  <si>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</si>
  <si>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</si>
  <si>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</si>
  <si>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</si>
  <si>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</si>
  <si>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</si>
  <si>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</si>
  <si>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</si>
  <si>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</si>
  <si>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</si>
  <si>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</si>
  <si>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</si>
  <si>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</si>
  <si>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</si>
  <si>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</si>
  <si>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</si>
  <si>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</si>
  <si>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</si>
  <si>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</si>
  <si>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</si>
  <si>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</si>
  <si>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</si>
  <si>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</si>
  <si>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</si>
  <si>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</si>
  <si>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</si>
  <si>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</si>
  <si>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</si>
  <si>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</si>
  <si>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</si>
  <si>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</si>
  <si>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</si>
  <si>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</si>
  <si>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</si>
  <si>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</si>
  <si>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</si>
  <si>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</si>
  <si>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</si>
  <si>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</si>
  <si>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</si>
  <si>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</si>
  <si>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</si>
  <si>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</si>
  <si>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</si>
  <si>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</si>
  <si>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</si>
  <si>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</si>
  <si>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</si>
  <si>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</si>
  <si>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</si>
  <si>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</si>
  <si>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</si>
  <si>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</si>
  <si>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</si>
  <si>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</si>
  <si>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</si>
  <si>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</si>
  <si>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</si>
  <si>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</si>
  <si>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</si>
  <si>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</si>
  <si>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</si>
  <si>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</si>
  <si>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</si>
  <si>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</si>
  <si>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</si>
  <si>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</si>
  <si>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</si>
  <si>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</si>
  <si>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</si>
  <si>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</si>
  <si>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</si>
  <si>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</si>
  <si>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</si>
  <si>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</si>
  <si>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</si>
  <si>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</si>
  <si>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</si>
  <si>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</si>
  <si>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</si>
  <si>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</si>
  <si>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</si>
  <si>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</si>
  <si>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</si>
  <si>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</si>
  <si>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</si>
  <si>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</si>
  <si>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</si>
  <si>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</si>
  <si>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</si>
  <si>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</si>
  <si>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</si>
  <si>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</si>
  <si>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</si>
  <si>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</si>
  <si>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</si>
  <si>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</si>
  <si>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</si>
  <si>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</si>
  <si>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</si>
  <si>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</si>
  <si>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</si>
  <si>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</si>
  <si>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</si>
  <si>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</si>
  <si>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</si>
  <si>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</si>
  <si>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</si>
  <si>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</si>
  <si>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</si>
  <si>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</si>
  <si>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</si>
  <si>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</si>
  <si>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</si>
  <si>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</si>
  <si>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</si>
  <si>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</si>
  <si>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</si>
  <si>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</si>
  <si>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</si>
  <si>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</si>
  <si>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</si>
  <si>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</si>
  <si>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</si>
  <si>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</si>
  <si>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</si>
  <si>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</si>
  <si>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</si>
  <si>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</si>
  <si>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</si>
  <si>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</si>
  <si>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</si>
  <si>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</si>
  <si>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</si>
  <si>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</si>
  <si>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</si>
  <si>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</si>
  <si>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</si>
  <si>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</si>
  <si>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</si>
  <si>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</si>
  <si>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</si>
  <si>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</si>
  <si>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</si>
  <si>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</si>
  <si>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</si>
  <si>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</si>
  <si>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</si>
  <si>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</si>
  <si>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</si>
  <si>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</si>
  <si>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</si>
  <si>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</si>
  <si>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</si>
  <si>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</si>
  <si>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</si>
  <si>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</si>
  <si>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</si>
  <si>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</si>
  <si>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</si>
  <si>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</si>
  <si>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</si>
  <si>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</si>
  <si>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</si>
  <si>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</si>
  <si>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</si>
  <si>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</si>
  <si>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</si>
  <si>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</si>
  <si>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</si>
  <si>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</si>
  <si>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</si>
  <si>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</si>
  <si>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</si>
  <si>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</si>
  <si>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</si>
  <si>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</si>
  <si>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</si>
  <si>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</si>
  <si>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</si>
  <si>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</si>
  <si>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</si>
  <si>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</si>
  <si>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</si>
  <si>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</si>
  <si>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</si>
  <si>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</si>
  <si>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</si>
  <si>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</si>
  <si>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</si>
  <si>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</si>
  <si>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</si>
  <si>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</si>
  <si>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</si>
  <si>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</si>
  <si>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</si>
  <si>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</si>
  <si>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</si>
  <si>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</si>
  <si>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</si>
  <si>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</si>
  <si>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</si>
  <si>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</si>
  <si>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</si>
  <si>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</si>
  <si>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</si>
  <si>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</si>
  <si>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</si>
  <si>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</si>
  <si>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</si>
  <si>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</si>
  <si>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</si>
  <si>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</si>
  <si>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</si>
  <si>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</si>
  <si>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</si>
  <si>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</si>
  <si>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</si>
  <si>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</si>
  <si>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</si>
  <si>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</si>
  <si>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</si>
  <si>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</si>
  <si>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</si>
  <si>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</si>
  <si>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</si>
  <si>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</si>
  <si>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</si>
  <si>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</si>
  <si>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</si>
  <si>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</si>
  <si>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</si>
  <si>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</si>
  <si>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</si>
  <si>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</si>
  <si>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</si>
  <si>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</si>
  <si>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</si>
  <si>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</si>
  <si>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</si>
  <si>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</si>
  <si>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</si>
  <si>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</si>
  <si>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</si>
  <si>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</si>
  <si>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</si>
  <si>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</si>
  <si>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</si>
  <si>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</si>
  <si>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</si>
  <si>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</si>
  <si>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</si>
  <si>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</si>
  <si>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</si>
  <si>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</si>
  <si>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</si>
  <si>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</si>
  <si>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</si>
  <si>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</si>
  <si>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</si>
  <si>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</si>
  <si>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</si>
  <si>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</si>
  <si>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</si>
  <si>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</si>
  <si>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</si>
  <si>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</si>
  <si>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</si>
  <si>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</si>
  <si>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</si>
  <si>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</si>
  <si>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</si>
  <si>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</si>
  <si>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</si>
  <si>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</si>
  <si>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</si>
  <si>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</si>
  <si>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</si>
  <si>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</si>
  <si>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</si>
  <si>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</si>
  <si>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</si>
  <si>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</si>
  <si>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</si>
  <si>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</si>
  <si>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</si>
  <si>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</si>
  <si>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</si>
  <si>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</si>
  <si>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</si>
  <si>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</si>
  <si>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</si>
  <si>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</si>
  <si>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</si>
  <si>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</si>
  <si>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</si>
  <si>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</si>
  <si>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</si>
  <si>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</si>
  <si>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</si>
  <si>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</si>
  <si>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</si>
  <si>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</si>
  <si>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</si>
  <si>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</si>
  <si>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</si>
  <si>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</si>
  <si>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</si>
  <si>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</si>
  <si>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</si>
  <si>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</si>
  <si>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</si>
  <si>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</si>
  <si>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</si>
  <si>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</si>
  <si>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</si>
  <si>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</si>
  <si>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</si>
  <si>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</si>
  <si>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</si>
  <si>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</si>
  <si>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</si>
  <si>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</si>
  <si>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</si>
  <si>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</si>
  <si>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</si>
  <si>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</si>
  <si>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</si>
  <si>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</si>
  <si>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</si>
  <si>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</si>
  <si>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</si>
  <si>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</si>
  <si>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</si>
  <si>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</si>
  <si>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</si>
  <si>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</si>
  <si>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</si>
  <si>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</si>
  <si>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</si>
  <si>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</si>
  <si>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</si>
  <si>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</si>
  <si>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</si>
  <si>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</si>
  <si>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</si>
  <si>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</si>
  <si>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</si>
  <si>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</si>
  <si>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</si>
  <si>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</si>
  <si>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</si>
  <si>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</si>
  <si>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</si>
  <si>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</si>
  <si>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</si>
  <si>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</si>
  <si>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</si>
  <si>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</si>
  <si>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</si>
  <si>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</si>
  <si>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</si>
  <si>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</si>
  <si>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</si>
  <si>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</si>
  <si>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</si>
  <si>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</si>
  <si>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</si>
  <si>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</si>
  <si>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</si>
  <si>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</si>
  <si>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</si>
  <si>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</si>
  <si>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</si>
  <si>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</si>
  <si>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</si>
  <si>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</si>
  <si>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</si>
  <si>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</si>
  <si>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</si>
  <si>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</si>
  <si>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</si>
  <si>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</si>
  <si>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</si>
  <si>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</si>
  <si>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</si>
  <si>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</si>
  <si>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</si>
  <si>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</si>
  <si>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</si>
  <si>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</si>
  <si>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</si>
  <si>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</si>
  <si>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</si>
  <si>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</si>
  <si>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</si>
  <si>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</si>
  <si>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</si>
  <si>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</si>
  <si>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</si>
  <si>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</si>
  <si>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</si>
  <si>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</si>
  <si>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</si>
  <si>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</si>
  <si>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</si>
  <si>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</si>
  <si>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</si>
  <si>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</si>
  <si>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</si>
  <si>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</si>
  <si>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</si>
  <si>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</si>
  <si>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</si>
  <si>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</si>
  <si>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</si>
  <si>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</si>
  <si>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</si>
  <si>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</si>
  <si>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</si>
  <si>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</si>
  <si>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</si>
  <si>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</si>
  <si>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</si>
  <si>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</si>
  <si>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</si>
  <si>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</si>
  <si>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</si>
  <si>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</si>
  <si>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</si>
  <si>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</si>
  <si>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</si>
  <si>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</si>
  <si>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</si>
  <si>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</si>
  <si>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</si>
  <si>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</si>
  <si>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</si>
  <si>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</si>
  <si>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</si>
  <si>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</si>
  <si>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</si>
  <si>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</si>
  <si>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</si>
  <si>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</si>
  <si>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</si>
  <si>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</si>
  <si>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</si>
  <si>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</si>
  <si>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</si>
  <si>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</si>
  <si>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</si>
  <si>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</si>
  <si>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</si>
  <si>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</si>
  <si>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</si>
  <si>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</si>
  <si>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</si>
  <si>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</si>
  <si>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</si>
  <si>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</si>
  <si>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</si>
  <si>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</si>
  <si>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</si>
  <si>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</si>
  <si>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</si>
  <si>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</si>
  <si>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</si>
  <si>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</si>
  <si>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</si>
  <si>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</si>
  <si>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</si>
  <si>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</si>
  <si>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</si>
  <si>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</si>
  <si>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</si>
  <si>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</si>
  <si>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</si>
  <si>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</si>
  <si>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</si>
  <si>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</si>
  <si>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</si>
  <si>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</si>
  <si>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</si>
  <si>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</si>
  <si>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</si>
  <si>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</si>
  <si>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</si>
  <si>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</si>
  <si>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</si>
  <si>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</si>
  <si>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</si>
  <si>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</si>
  <si>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</si>
  <si>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</si>
  <si>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</si>
  <si>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</si>
  <si>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</si>
  <si>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</si>
  <si>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</si>
  <si>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</si>
  <si>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</si>
  <si>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</si>
  <si>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</si>
  <si>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</si>
  <si>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</si>
  <si>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</si>
  <si>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</si>
  <si>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</si>
  <si>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</si>
  <si>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</si>
  <si>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</si>
  <si>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</si>
  <si>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</si>
  <si>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</si>
  <si>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</si>
  <si>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</si>
  <si>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</si>
  <si>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</si>
  <si>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</si>
  <si>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</si>
  <si>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</si>
  <si>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</si>
  <si>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</si>
  <si>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</si>
  <si>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</si>
  <si>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</si>
  <si>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</si>
  <si>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</si>
  <si>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</si>
  <si>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</si>
  <si>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</si>
  <si>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</si>
  <si>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</si>
  <si>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</si>
  <si>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</si>
  <si>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</si>
  <si>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</si>
  <si>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</si>
  <si>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</si>
  <si>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</si>
  <si>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</si>
  <si>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</si>
  <si>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</si>
  <si>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</si>
  <si>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</si>
  <si>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</si>
  <si>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</si>
  <si>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</si>
  <si>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</si>
  <si>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</si>
  <si>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</si>
  <si>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</si>
  <si>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</si>
  <si>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</si>
  <si>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</si>
  <si>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</si>
  <si>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</si>
  <si>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</si>
  <si>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</si>
  <si>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</si>
  <si>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</si>
  <si>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</si>
  <si>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</si>
  <si>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</si>
  <si>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</si>
  <si>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</si>
  <si>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</si>
  <si>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</si>
  <si>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</si>
  <si>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</si>
  <si>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</si>
  <si>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</si>
  <si>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</si>
  <si>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</si>
  <si>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</si>
  <si>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</si>
  <si>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</si>
  <si>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</si>
  <si>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</si>
  <si>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</si>
  <si>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</si>
  <si>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</si>
  <si>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</si>
  <si>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</si>
  <si>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</si>
  <si>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</si>
  <si>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</si>
  <si>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</si>
  <si>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</si>
  <si>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</si>
  <si>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</si>
  <si>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</si>
  <si>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</si>
  <si>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</si>
  <si>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</si>
  <si>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</si>
  <si>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</si>
  <si>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</si>
  <si>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</si>
  <si>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</si>
  <si>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</si>
  <si>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</si>
  <si>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</si>
  <si>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</si>
  <si>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</si>
  <si>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</si>
  <si>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</si>
  <si>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</si>
  <si>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</si>
  <si>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</si>
  <si>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</si>
  <si>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</si>
  <si>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</si>
  <si>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</si>
  <si>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</si>
  <si>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</si>
  <si>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</si>
  <si>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</si>
  <si>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</si>
  <si>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</si>
  <si>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</si>
  <si>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</si>
  <si>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</si>
  <si>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</si>
  <si>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</si>
  <si>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</si>
  <si>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</si>
  <si>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</si>
  <si>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</si>
  <si>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</si>
  <si>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</si>
  <si>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</si>
  <si>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</si>
  <si>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</si>
  <si>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</si>
  <si>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</si>
  <si>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</si>
  <si>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</si>
  <si>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</si>
  <si>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</si>
  <si>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</si>
  <si>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</si>
  <si>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</si>
  <si>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</si>
  <si>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</si>
  <si>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</si>
  <si>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</si>
  <si>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</si>
  <si>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</si>
  <si>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</si>
  <si>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</si>
  <si>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</si>
  <si>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</si>
  <si>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</si>
  <si>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</si>
  <si>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</si>
  <si>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</si>
  <si>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</si>
  <si>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</si>
  <si>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</si>
  <si>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</si>
  <si>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</si>
  <si>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</si>
  <si>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</si>
  <si>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</si>
  <si>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</si>
  <si>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</si>
  <si>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</si>
  <si>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</si>
  <si>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</si>
  <si>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</si>
  <si>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</si>
  <si>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</si>
  <si>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</si>
  <si>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</si>
  <si>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</si>
  <si>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</si>
  <si>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</si>
  <si>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</si>
  <si>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</si>
  <si>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</si>
  <si>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</si>
  <si>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</si>
  <si>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</si>
  <si>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</si>
  <si>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</si>
  <si>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</si>
  <si>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</si>
  <si>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</si>
  <si>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</si>
  <si>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</si>
  <si>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</si>
  <si>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</si>
  <si>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</si>
  <si>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</si>
  <si>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</si>
  <si>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</si>
  <si>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</si>
  <si>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</si>
  <si>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</si>
  <si>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</si>
  <si>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</si>
  <si>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</si>
  <si>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</si>
  <si>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</si>
  <si>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</si>
  <si>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</si>
  <si>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</si>
  <si>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</si>
  <si>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</si>
  <si>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</si>
  <si>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</si>
  <si>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</si>
  <si>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</si>
  <si>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</si>
  <si>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</si>
  <si>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</si>
  <si>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</si>
  <si>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</si>
  <si>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</si>
  <si>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</si>
  <si>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</si>
  <si>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</si>
  <si>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</si>
  <si>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</si>
  <si>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</si>
  <si>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</si>
  <si>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</si>
  <si>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</si>
  <si>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</si>
  <si>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</si>
  <si>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</si>
  <si>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</si>
  <si>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</si>
  <si>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</si>
  <si>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</si>
  <si>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</si>
  <si>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</si>
  <si>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</si>
  <si>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</si>
  <si>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</si>
  <si>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</si>
  <si>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</si>
  <si>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</si>
  <si>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</si>
  <si>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</si>
  <si>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</si>
  <si>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</si>
  <si>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</si>
  <si>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</si>
  <si>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</si>
  <si>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</si>
  <si>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</si>
  <si>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</si>
  <si>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</si>
  <si>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</si>
  <si>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</si>
  <si>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</si>
  <si>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</si>
  <si>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</si>
  <si>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</si>
  <si>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</si>
  <si>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</si>
  <si>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</si>
  <si>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</si>
  <si>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</si>
  <si>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</si>
  <si>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</si>
  <si>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</si>
  <si>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</si>
  <si>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</si>
  <si>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</si>
  <si>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</si>
  <si>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</si>
  <si>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</si>
  <si>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</si>
  <si>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</si>
  <si>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</si>
  <si>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</si>
  <si>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</si>
  <si>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</si>
  <si>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</si>
  <si>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</si>
  <si>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</si>
  <si>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</si>
  <si>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</si>
  <si>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</si>
  <si>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</si>
  <si>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</si>
  <si>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</si>
  <si>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</si>
  <si>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</si>
  <si>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</si>
  <si>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</si>
  <si>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</si>
  <si>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</si>
  <si>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</si>
  <si>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</si>
  <si>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</si>
  <si>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</si>
  <si>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</si>
  <si>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</si>
  <si>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</si>
  <si>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</si>
  <si>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</si>
  <si>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</si>
  <si>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</si>
  <si>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</si>
  <si>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</si>
  <si>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</si>
  <si>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</si>
  <si>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</si>
  <si>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</si>
  <si>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</si>
  <si>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</si>
  <si>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</si>
  <si>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</si>
  <si>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</si>
  <si>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</si>
  <si>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</si>
  <si>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</si>
  <si>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</si>
  <si>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</si>
  <si>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</si>
  <si>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</si>
  <si>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</si>
  <si>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</si>
  <si>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</si>
  <si>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</si>
  <si>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</si>
  <si>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</si>
  <si>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</si>
  <si>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</si>
  <si>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</si>
  <si>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</si>
  <si>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</si>
  <si>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</si>
  <si>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</si>
  <si>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</si>
  <si>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</si>
  <si>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</si>
  <si>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</si>
  <si>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</si>
  <si>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</si>
  <si>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</si>
  <si>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</si>
  <si>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</si>
  <si>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</si>
  <si>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</si>
  <si>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</si>
  <si>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</si>
  <si>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</si>
  <si>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</si>
  <si>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</si>
  <si>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</si>
  <si>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</si>
  <si>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</si>
  <si>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</si>
  <si>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</si>
  <si>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</si>
  <si>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</si>
  <si>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</si>
  <si>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</si>
  <si>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</si>
  <si>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</si>
  <si>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</si>
  <si>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</si>
  <si>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</si>
  <si>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</si>
  <si>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</si>
  <si>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</si>
  <si>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</si>
  <si>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</si>
  <si>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</si>
  <si>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</si>
  <si>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</si>
  <si>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</si>
  <si>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</si>
  <si>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</si>
  <si>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</si>
  <si>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</si>
  <si>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</si>
  <si>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</si>
  <si>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</si>
  <si>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</si>
  <si>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</si>
  <si>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</si>
  <si>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</si>
  <si>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</si>
  <si>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</si>
  <si>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</si>
  <si>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</si>
  <si>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</si>
  <si>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</si>
  <si>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</si>
  <si>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</si>
  <si>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</si>
  <si>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</si>
  <si>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</si>
  <si>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</si>
  <si>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</si>
  <si>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</si>
  <si>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</si>
  <si>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</si>
  <si>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</si>
  <si>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</si>
  <si>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</si>
  <si>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</si>
  <si>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</si>
  <si>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</si>
  <si>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</si>
  <si>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</si>
  <si>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</si>
  <si>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</si>
  <si>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</si>
  <si>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</si>
  <si>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</si>
  <si>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</si>
  <si>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</si>
  <si>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</si>
  <si>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</si>
  <si>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</si>
  <si>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</si>
  <si>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</si>
  <si>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</si>
  <si>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</si>
  <si>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</si>
  <si>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</si>
  <si>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</si>
  <si>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</si>
  <si>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</si>
  <si>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</si>
  <si>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</si>
  <si>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</si>
  <si>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</si>
  <si>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</si>
  <si>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</si>
  <si>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</si>
  <si>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</si>
  <si>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</si>
  <si>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</si>
  <si>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</si>
  <si>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</si>
  <si>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</si>
  <si>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</si>
  <si>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</si>
  <si>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</si>
  <si>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</si>
  <si>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</si>
  <si>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</si>
  <si>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</si>
  <si>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</si>
  <si>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</si>
  <si>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</si>
  <si>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</si>
  <si>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</si>
  <si>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</si>
  <si>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</si>
  <si>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</si>
  <si>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</si>
  <si>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</si>
  <si>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</si>
  <si>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</si>
  <si>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</si>
  <si>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</si>
  <si>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</si>
  <si>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</si>
  <si>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</si>
  <si>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</si>
  <si>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</si>
  <si>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</si>
  <si>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</si>
  <si>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</si>
  <si>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</si>
  <si>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</si>
  <si>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</si>
  <si>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</si>
  <si>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</si>
  <si>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</si>
  <si>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</si>
  <si>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</si>
  <si>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</si>
  <si>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</si>
  <si>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</si>
  <si>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</si>
  <si>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</si>
  <si>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</si>
  <si>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</si>
  <si>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</si>
  <si>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</si>
  <si>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</si>
  <si>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</si>
  <si>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</si>
  <si>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</si>
  <si>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</si>
  <si>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</si>
  <si>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</si>
  <si>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</si>
  <si>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</si>
  <si>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</si>
  <si>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</si>
  <si>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</si>
  <si>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</si>
  <si>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</si>
  <si>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</si>
  <si>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</si>
  <si>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</si>
  <si>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</si>
  <si>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</si>
  <si>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</si>
  <si>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</si>
  <si>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</si>
  <si>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</si>
  <si>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</si>
  <si>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</si>
  <si>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</si>
  <si>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</si>
  <si>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</si>
  <si>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</si>
  <si>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</si>
  <si>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</si>
  <si>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</si>
  <si>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</si>
  <si>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</si>
  <si>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</si>
  <si>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</si>
  <si>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</si>
  <si>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</si>
  <si>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</si>
  <si>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</si>
  <si>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</si>
  <si>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</si>
  <si>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</si>
  <si>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</si>
  <si>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</si>
  <si>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</si>
  <si>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</si>
  <si>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</si>
  <si>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</si>
  <si>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</si>
  <si>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</si>
  <si>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</si>
  <si>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</si>
  <si>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</si>
  <si>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</si>
  <si>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</si>
  <si>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</si>
  <si>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</si>
  <si>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</si>
  <si>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</si>
  <si>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</si>
  <si>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</si>
  <si>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</si>
  <si>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</si>
  <si>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</si>
  <si>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</si>
  <si>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</si>
  <si>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</si>
  <si>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</si>
  <si>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</si>
  <si>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</si>
  <si>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</si>
  <si>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</si>
  <si>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</si>
  <si>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</si>
  <si>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</si>
  <si>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</si>
  <si>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</si>
  <si>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</si>
  <si>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</si>
  <si>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</si>
  <si>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</si>
  <si>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</si>
  <si>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</si>
  <si>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</si>
  <si>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</si>
  <si>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</si>
  <si>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</si>
  <si>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</si>
  <si>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</si>
  <si>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</si>
  <si>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</si>
  <si>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</si>
  <si>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</si>
  <si>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</si>
  <si>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</si>
  <si>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</si>
  <si>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</si>
  <si>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</si>
  <si>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</si>
  <si>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</si>
  <si>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</si>
  <si>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</si>
  <si>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</si>
  <si>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</si>
  <si>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</si>
  <si>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</si>
  <si>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</si>
  <si>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</si>
  <si>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</si>
  <si>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</si>
  <si>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</si>
  <si>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</si>
  <si>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</si>
  <si>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</si>
  <si>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</si>
  <si>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</si>
  <si>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</si>
  <si>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</si>
  <si>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</si>
  <si>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</si>
  <si>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</si>
  <si>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</si>
  <si>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</si>
  <si>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</si>
  <si>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</si>
  <si>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</si>
  <si>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</si>
  <si>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</si>
  <si>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</si>
  <si>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</si>
  <si>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</si>
  <si>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</si>
  <si>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</si>
  <si>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</si>
  <si>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</si>
  <si>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</si>
  <si>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</si>
  <si>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</si>
  <si>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</si>
  <si>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</si>
  <si>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</si>
  <si>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</si>
  <si>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</si>
  <si>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</si>
  <si>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</si>
  <si>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</si>
  <si>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</si>
  <si>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</si>
  <si>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</si>
  <si>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</si>
  <si>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</si>
  <si>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</si>
  <si>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</si>
  <si>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</si>
  <si>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</si>
  <si>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</si>
  <si>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</si>
  <si>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</si>
  <si>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</si>
  <si>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</si>
  <si>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</si>
  <si>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</si>
  <si>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</si>
  <si>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</si>
  <si>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</si>
  <si>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</si>
  <si>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</si>
  <si>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</si>
  <si>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</si>
  <si>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</si>
  <si>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</si>
  <si>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</si>
  <si>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</si>
  <si>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</si>
  <si>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</si>
  <si>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</si>
  <si>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</si>
  <si>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</si>
  <si>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</si>
  <si>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</si>
  <si>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</si>
  <si>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</si>
  <si>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</si>
  <si>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</si>
  <si>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</si>
  <si>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</si>
  <si>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</si>
  <si>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</si>
  <si>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</si>
  <si>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</si>
  <si>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</si>
  <si>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</si>
  <si>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</si>
  <si>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</si>
  <si>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</si>
  <si>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</si>
  <si>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</si>
  <si>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</si>
  <si>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</si>
  <si>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</si>
  <si>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</si>
  <si>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</si>
  <si>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</si>
  <si>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</si>
  <si>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</si>
  <si>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</si>
  <si>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</si>
  <si>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</si>
  <si>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</si>
  <si>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</si>
  <si>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</si>
  <si>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</si>
  <si>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</si>
  <si>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</si>
  <si>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</si>
  <si>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</si>
  <si>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</si>
  <si>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</si>
  <si>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</si>
  <si>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</si>
  <si>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</si>
  <si>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</si>
  <si>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</si>
  <si>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</si>
  <si>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</si>
  <si>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</si>
  <si>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</si>
  <si>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</si>
  <si>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</si>
  <si>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</si>
  <si>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</si>
  <si>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</si>
  <si>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</si>
  <si>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</si>
  <si>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</si>
  <si>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</si>
  <si>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</si>
  <si>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</si>
  <si>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</si>
  <si>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</si>
  <si>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</si>
  <si>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</si>
  <si>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</si>
  <si>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</si>
  <si>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</si>
  <si>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</si>
  <si>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</si>
  <si>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</si>
  <si>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</si>
  <si>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</si>
  <si>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</si>
  <si>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</si>
  <si>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</si>
  <si>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</si>
  <si>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</si>
  <si>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</si>
  <si>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</si>
  <si>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</si>
  <si>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</si>
  <si>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</si>
  <si>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</si>
  <si>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</si>
  <si>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</si>
  <si>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</si>
  <si>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</si>
  <si>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</si>
  <si>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</si>
  <si>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</si>
  <si>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</si>
  <si>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</si>
  <si>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</si>
  <si>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</si>
  <si>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</si>
  <si>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</si>
  <si>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</si>
  <si>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</si>
  <si>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</si>
  <si>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</si>
  <si>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</si>
  <si>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</si>
  <si>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</si>
  <si>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</si>
  <si>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</si>
  <si>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</si>
  <si>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</si>
  <si>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</si>
  <si>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</si>
  <si>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</si>
  <si>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</si>
  <si>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</si>
  <si>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</si>
  <si>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</si>
  <si>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</si>
  <si>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</si>
  <si>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</si>
  <si>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</si>
  <si>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</si>
  <si>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</si>
  <si>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</si>
  <si>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</si>
  <si>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</si>
  <si>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</si>
  <si>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</si>
  <si>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</si>
  <si>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</si>
  <si>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</si>
  <si>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</si>
  <si>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</si>
  <si>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</si>
  <si>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</si>
  <si>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</si>
  <si>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</si>
  <si>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</si>
  <si>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</si>
  <si>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</si>
  <si>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</si>
  <si>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</si>
  <si>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</si>
  <si>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</si>
  <si>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</si>
  <si>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</si>
  <si>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</si>
  <si>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</si>
  <si>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</si>
  <si>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</si>
  <si>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</si>
  <si>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</si>
  <si>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</si>
  <si>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</si>
  <si>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</si>
  <si>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</si>
  <si>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</si>
  <si>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</si>
  <si>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</si>
  <si>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</si>
  <si>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</si>
  <si>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</si>
  <si>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</si>
  <si>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</si>
  <si>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</si>
  <si>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</si>
  <si>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</si>
  <si>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</si>
  <si>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</si>
  <si>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</si>
  <si>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</si>
  <si>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</si>
  <si>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</si>
  <si>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</si>
  <si>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</si>
  <si>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</si>
  <si>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</si>
  <si>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</si>
  <si>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</si>
  <si>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</si>
  <si>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</si>
  <si>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</si>
  <si>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</si>
  <si>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</si>
  <si>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</si>
  <si>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</si>
  <si>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</si>
  <si>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</si>
  <si>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</si>
  <si>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</si>
  <si>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</si>
  <si>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</si>
  <si>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</si>
  <si>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</si>
  <si>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</si>
  <si>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</si>
  <si>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</si>
  <si>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</si>
  <si>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</si>
  <si>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</si>
  <si>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</si>
  <si>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</si>
  <si>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</si>
  <si>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</si>
  <si>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</si>
  <si>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</si>
  <si>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</si>
  <si>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</si>
  <si>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</si>
  <si>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</si>
  <si>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</si>
  <si>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</si>
  <si>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</si>
  <si>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</si>
  <si>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</si>
  <si>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</si>
  <si>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</si>
  <si>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</si>
  <si>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</si>
  <si>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</si>
  <si>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</si>
  <si>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</si>
  <si>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</si>
  <si>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</si>
  <si>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</si>
  <si>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</si>
  <si>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</si>
  <si>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</si>
  <si>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</si>
  <si>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</si>
  <si>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</si>
  <si>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</si>
  <si>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</si>
  <si>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</si>
  <si>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</si>
  <si>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</si>
  <si>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</si>
  <si>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</si>
  <si>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</si>
  <si>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</si>
  <si>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</si>
  <si>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</si>
  <si>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</si>
  <si>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</si>
  <si>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</si>
  <si>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</si>
  <si>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</si>
  <si>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</si>
  <si>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</si>
  <si>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</si>
  <si>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</si>
  <si>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</si>
  <si>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</si>
  <si>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</si>
  <si>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</si>
  <si>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</si>
  <si>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</si>
  <si>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</si>
  <si>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</si>
  <si>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</si>
  <si>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</si>
  <si>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</si>
  <si>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</si>
  <si>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</si>
  <si>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</si>
  <si>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</si>
  <si>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</si>
  <si>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</si>
  <si>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</si>
  <si>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</si>
  <si>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</si>
  <si>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</si>
  <si>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</si>
  <si>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</si>
  <si>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</si>
  <si>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</si>
  <si>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</si>
  <si>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</si>
  <si>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</si>
  <si>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</si>
  <si>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</si>
  <si>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</si>
  <si>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</si>
  <si>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</si>
  <si>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</si>
  <si>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</si>
  <si>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</si>
  <si>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</si>
  <si>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</si>
  <si>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</si>
  <si>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</si>
  <si>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</si>
  <si>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</si>
  <si>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</si>
  <si>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</si>
  <si>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</si>
  <si>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</si>
  <si>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</si>
  <si>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</si>
  <si>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</si>
  <si>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</si>
  <si>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</si>
  <si>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</si>
  <si>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</si>
  <si>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</si>
  <si>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</si>
  <si>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</si>
  <si>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</si>
  <si>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</si>
  <si>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</si>
  <si>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</si>
  <si>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</si>
  <si>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</si>
  <si>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</si>
  <si>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</si>
  <si>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</si>
  <si>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</si>
  <si>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</si>
  <si>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</si>
  <si>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</si>
  <si>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</si>
  <si>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</si>
  <si>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</si>
  <si>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</si>
  <si>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</si>
  <si>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</si>
  <si>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</si>
  <si>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</si>
  <si>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</si>
  <si>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</si>
  <si>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</si>
  <si>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</si>
  <si>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</si>
  <si>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</si>
  <si>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</si>
  <si>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</si>
  <si>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</si>
  <si>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</si>
  <si>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</si>
  <si>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</si>
  <si>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</si>
  <si>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</si>
  <si>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</si>
  <si>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</si>
  <si>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</si>
  <si>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</si>
  <si>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</si>
  <si>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</si>
  <si>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</si>
  <si>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</si>
  <si>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</si>
  <si>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</si>
  <si>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</si>
  <si>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</si>
  <si>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</si>
  <si>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</si>
  <si>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</si>
  <si>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</si>
  <si>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</si>
  <si>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</si>
  <si>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</si>
  <si>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</si>
  <si>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</si>
  <si>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</si>
  <si>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</si>
  <si>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</si>
  <si>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</si>
  <si>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</si>
  <si>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</si>
  <si>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</si>
  <si>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</si>
  <si>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</si>
  <si>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</si>
  <si>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</si>
  <si>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</si>
  <si>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</si>
  <si>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</si>
  <si>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</si>
  <si>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</si>
  <si>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</si>
  <si>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</si>
  <si>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</si>
  <si>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</si>
  <si>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</si>
  <si>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</si>
  <si>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</si>
  <si>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</si>
  <si>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</si>
  <si>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</si>
  <si>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</si>
  <si>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</si>
  <si>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</si>
  <si>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</si>
  <si>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</si>
  <si>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</si>
  <si>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</si>
  <si>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</si>
  <si>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</si>
  <si>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</si>
  <si>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</si>
  <si>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</si>
  <si>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</si>
  <si>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</si>
  <si>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</si>
  <si>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</si>
  <si>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</si>
  <si>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</si>
  <si>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</si>
  <si>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</si>
  <si>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</si>
  <si>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</si>
  <si>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</si>
  <si>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</si>
  <si>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</si>
  <si>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</si>
  <si>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</si>
  <si>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</si>
  <si>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</si>
  <si>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</si>
  <si>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</si>
  <si>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</si>
  <si>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</si>
  <si>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</si>
  <si>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</si>
  <si>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</si>
  <si>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</si>
  <si>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</si>
  <si>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</si>
  <si>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</si>
  <si>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</si>
  <si>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</si>
  <si>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</si>
  <si>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</si>
  <si>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</si>
  <si>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</si>
  <si>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</si>
  <si>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</si>
  <si>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</si>
  <si>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</si>
  <si>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</si>
  <si>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</si>
  <si>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</si>
  <si>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</si>
  <si>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</si>
  <si>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</si>
  <si>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</si>
  <si>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</si>
  <si>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</si>
  <si>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</si>
  <si>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</si>
  <si>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</si>
  <si>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</si>
  <si>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</si>
  <si>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</si>
  <si>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</si>
  <si>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</si>
  <si>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</si>
  <si>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</si>
  <si>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</si>
  <si>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</si>
  <si>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</si>
  <si>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</si>
  <si>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</si>
  <si>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</si>
  <si>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</si>
  <si>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</si>
  <si>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</si>
  <si>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</si>
  <si>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</si>
  <si>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</si>
  <si>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</si>
  <si>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</si>
  <si>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</si>
  <si>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</si>
  <si>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</si>
  <si>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</si>
  <si>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</si>
  <si>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</si>
  <si>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</si>
  <si>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</si>
  <si>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</si>
  <si>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</si>
  <si>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</si>
  <si>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</si>
  <si>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</si>
  <si>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</si>
  <si>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</si>
  <si>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</si>
  <si>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</si>
  <si>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</si>
  <si>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</si>
  <si>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</si>
  <si>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</si>
  <si>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</si>
  <si>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</si>
  <si>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</si>
  <si>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</si>
  <si>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</si>
  <si>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</si>
  <si>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</si>
  <si>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</si>
  <si>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</si>
  <si>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</si>
  <si>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</si>
  <si>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</si>
  <si>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</si>
  <si>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</si>
  <si>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</si>
  <si>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</si>
  <si>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</si>
  <si>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</si>
  <si>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</si>
  <si>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</si>
  <si>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</si>
  <si>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</si>
  <si>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</si>
  <si>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</si>
  <si>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</si>
  <si>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</si>
  <si>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</si>
  <si>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</si>
  <si>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</si>
  <si>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</si>
  <si>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</si>
  <si>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</si>
  <si>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</si>
  <si>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</si>
  <si>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</si>
  <si>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</si>
  <si>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</si>
  <si>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</si>
  <si>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</si>
  <si>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</si>
  <si>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</si>
  <si>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</si>
  <si>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</si>
  <si>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</si>
  <si>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</si>
  <si>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</si>
  <si>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</si>
  <si>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</si>
  <si>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</si>
  <si>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</si>
  <si>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</si>
  <si>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</si>
  <si>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</si>
  <si>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</si>
  <si>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</si>
  <si>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</si>
  <si>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</si>
  <si>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</si>
  <si>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</si>
  <si>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</si>
  <si>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</si>
  <si>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</si>
  <si>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</si>
  <si>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</si>
  <si>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</si>
  <si>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</si>
  <si>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</si>
  <si>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</si>
  <si>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</si>
  <si>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</si>
  <si>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</si>
  <si>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</si>
  <si>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</si>
  <si>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</si>
  <si>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</si>
  <si>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</si>
  <si>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</si>
  <si>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</si>
  <si>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</si>
  <si>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</si>
  <si>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</si>
  <si>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</si>
  <si>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</si>
  <si>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</si>
  <si>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</si>
  <si>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</si>
  <si>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</si>
  <si>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</si>
  <si>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</si>
  <si>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</si>
  <si>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</si>
  <si>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</si>
  <si>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</si>
  <si>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</si>
  <si>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</si>
  <si>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</si>
  <si>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</si>
  <si>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</si>
  <si>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</si>
  <si>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</si>
  <si>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</si>
  <si>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</si>
  <si>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</si>
  <si>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</si>
  <si>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</si>
  <si>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</si>
  <si>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</si>
  <si>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</si>
  <si>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</si>
  <si>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</si>
  <si>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</si>
  <si>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</si>
  <si>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</si>
  <si>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</si>
  <si>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</si>
  <si>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</si>
  <si>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</si>
  <si>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</si>
  <si>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</si>
  <si>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</si>
  <si>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</si>
  <si>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</si>
  <si>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</si>
  <si>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</si>
  <si>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</si>
  <si>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</si>
  <si>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</si>
  <si>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</si>
  <si>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</si>
  <si>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</si>
  <si>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</si>
  <si>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</si>
  <si>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</si>
  <si>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</si>
  <si>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</si>
  <si>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</si>
  <si>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</si>
  <si>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</si>
  <si>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</si>
  <si>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</si>
  <si>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</si>
  <si>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</si>
  <si>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</si>
  <si>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</si>
  <si>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</si>
  <si>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</si>
  <si>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</si>
  <si>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</si>
  <si>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</si>
  <si>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</si>
  <si>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</si>
  <si>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</si>
  <si>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</si>
  <si>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</si>
  <si>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</si>
  <si>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</si>
  <si>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</si>
  <si>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</si>
  <si>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</si>
  <si>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</si>
  <si>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</si>
  <si>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</si>
  <si>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</si>
  <si>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</si>
  <si>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</si>
  <si>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</si>
  <si>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</si>
  <si>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</si>
  <si>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</si>
  <si>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</si>
  <si>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</si>
  <si>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</si>
  <si>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</si>
  <si>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</si>
  <si>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</si>
  <si>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</si>
  <si>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</si>
  <si>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</si>
  <si>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</si>
  <si>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</si>
  <si>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</si>
  <si>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</si>
  <si>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</si>
  <si>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</si>
  <si>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</si>
  <si>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</si>
  <si>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</si>
  <si>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</si>
  <si>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</si>
  <si>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</si>
  <si>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</si>
  <si>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</si>
  <si>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</si>
  <si>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</si>
  <si>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</si>
  <si>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</si>
  <si>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</si>
  <si>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</si>
  <si>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</si>
  <si>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</si>
  <si>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</si>
  <si>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</si>
  <si>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</si>
  <si>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</si>
  <si>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</si>
  <si>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</si>
  <si>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</si>
  <si>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</si>
  <si>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</si>
  <si>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</si>
  <si>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</si>
  <si>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</si>
  <si>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</si>
  <si>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</si>
  <si>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</si>
  <si>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</si>
  <si>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</si>
  <si>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</si>
  <si>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</si>
  <si>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</si>
  <si>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</si>
  <si>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</si>
  <si>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</si>
  <si>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</si>
  <si>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</si>
  <si>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</si>
  <si>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</si>
  <si>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</si>
  <si>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</si>
  <si>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</si>
  <si>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</si>
  <si>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</si>
  <si>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</si>
  <si>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</si>
  <si>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</si>
  <si>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</si>
  <si>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</si>
  <si>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</si>
  <si>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</si>
  <si>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</si>
  <si>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</si>
  <si>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</si>
  <si>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</si>
  <si>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</si>
  <si>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</si>
  <si>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</si>
  <si>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</si>
  <si>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</si>
  <si>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</si>
  <si>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</si>
  <si>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</si>
  <si>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</si>
  <si>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</si>
  <si>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</si>
  <si>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</si>
  <si>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</si>
  <si>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</si>
  <si>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</si>
  <si>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</si>
  <si>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</si>
  <si>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</si>
  <si>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</si>
  <si>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</si>
  <si>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</si>
  <si>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</si>
  <si>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</si>
  <si>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</si>
  <si>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</si>
  <si>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</si>
  <si>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</si>
  <si>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</si>
  <si>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</si>
  <si>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</si>
  <si>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</si>
  <si>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</si>
  <si>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</si>
  <si>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</si>
  <si>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</si>
  <si>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</si>
  <si>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</si>
  <si>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</si>
  <si>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</si>
  <si>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</si>
  <si>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</si>
  <si>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</si>
  <si>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</si>
  <si>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</si>
  <si>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</si>
  <si>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</si>
  <si>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</si>
  <si>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</si>
  <si>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</si>
  <si>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</si>
  <si>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</si>
  <si>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</si>
  <si>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</si>
  <si>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</si>
  <si>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</si>
  <si>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</si>
  <si>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</si>
  <si>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</si>
  <si>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</si>
  <si>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</si>
  <si>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</si>
  <si>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</si>
  <si>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</si>
  <si>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</si>
  <si>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</si>
  <si>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</si>
  <si>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</si>
  <si>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</si>
  <si>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</si>
  <si>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</si>
  <si>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</si>
  <si>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</si>
  <si>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</si>
  <si>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</si>
  <si>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</si>
  <si>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</si>
  <si>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</si>
  <si>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</si>
  <si>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</si>
  <si>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</si>
  <si>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</si>
  <si>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</si>
  <si>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</si>
  <si>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</si>
  <si>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</si>
  <si>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</si>
  <si>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</si>
  <si>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</si>
  <si>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</si>
  <si>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</si>
  <si>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</si>
  <si>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</si>
  <si>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</si>
  <si>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</si>
  <si>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</si>
  <si>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</si>
  <si>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</si>
  <si>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</si>
  <si>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</si>
  <si>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</si>
  <si>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</si>
  <si>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</si>
  <si>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</si>
  <si>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</si>
  <si>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</si>
  <si>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</si>
  <si>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</si>
  <si>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</si>
  <si>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</si>
  <si>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</si>
  <si>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</si>
  <si>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</si>
  <si>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</si>
  <si>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</si>
  <si>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</si>
  <si>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</si>
  <si>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</si>
  <si>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</si>
  <si>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</si>
  <si>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</si>
  <si>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</si>
  <si>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</si>
  <si>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</si>
  <si>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</si>
  <si>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</si>
  <si>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</si>
  <si>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</si>
  <si>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</si>
  <si>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</si>
  <si>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</si>
  <si>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</si>
  <si>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</si>
  <si>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</si>
  <si>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</si>
  <si>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</si>
  <si>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</si>
  <si>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</si>
  <si>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</si>
  <si>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</si>
  <si>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</si>
  <si>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</si>
  <si>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</si>
  <si>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</si>
  <si>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</si>
  <si>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</si>
  <si>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</si>
  <si>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</si>
  <si>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</si>
  <si>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</si>
  <si>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</si>
  <si>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</si>
  <si>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</si>
  <si>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</si>
  <si>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</si>
  <si>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</si>
  <si>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</si>
  <si>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</si>
  <si>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</si>
  <si>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</si>
  <si>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</si>
  <si>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</si>
  <si>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</si>
  <si>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</si>
  <si>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</si>
  <si>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</si>
  <si>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</si>
  <si>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</si>
  <si>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</si>
  <si>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</si>
  <si>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</si>
  <si>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</si>
  <si>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</si>
  <si>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</si>
  <si>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</si>
  <si>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</si>
  <si>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</si>
  <si>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</si>
  <si>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</si>
  <si>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</si>
  <si>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</si>
  <si>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</si>
  <si>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</si>
  <si>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</si>
  <si>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</si>
  <si>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</si>
  <si>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</si>
  <si>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</si>
  <si>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</si>
  <si>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</si>
  <si>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</si>
  <si>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</si>
  <si>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</si>
  <si>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</si>
  <si>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</si>
  <si>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</si>
  <si>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</si>
  <si>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</si>
  <si>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</si>
  <si>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</si>
  <si>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</si>
  <si>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</si>
  <si>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</si>
  <si>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</si>
  <si>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</si>
  <si>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</si>
  <si>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</si>
  <si>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</si>
  <si>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</si>
  <si>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</si>
  <si>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</si>
  <si>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</si>
  <si>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</si>
  <si>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</si>
  <si>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</si>
  <si>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</si>
  <si>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</si>
  <si>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</si>
  <si>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</si>
  <si>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</si>
  <si>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</si>
  <si>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</si>
  <si>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</si>
  <si>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</si>
  <si>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</si>
  <si>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</si>
  <si>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</si>
  <si>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</si>
  <si>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</si>
  <si>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</si>
  <si>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</si>
  <si>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</si>
  <si>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</si>
  <si>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</si>
  <si>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</si>
  <si>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</si>
  <si>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</si>
  <si>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</si>
  <si>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</si>
  <si>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</si>
  <si>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</si>
  <si>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</si>
  <si>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</si>
  <si>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</si>
  <si>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</si>
  <si>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</si>
  <si>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</si>
  <si>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</si>
  <si>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</si>
  <si>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</si>
  <si>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</si>
  <si>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</si>
  <si>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</si>
  <si>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</si>
  <si>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</si>
  <si>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</si>
  <si>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</si>
  <si>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</si>
  <si>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</si>
  <si>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</si>
  <si>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</si>
  <si>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</si>
  <si>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</si>
  <si>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</si>
  <si>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</si>
  <si>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</si>
  <si>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</si>
  <si>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</si>
  <si>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</si>
  <si>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</si>
  <si>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</si>
  <si>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</si>
  <si>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</si>
  <si>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</si>
  <si>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</si>
  <si>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</si>
  <si>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</si>
  <si>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</si>
  <si>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</si>
  <si>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</si>
  <si>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</si>
  <si>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</si>
  <si>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</si>
  <si>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</si>
  <si>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</si>
  <si>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</si>
  <si>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</si>
  <si>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</si>
  <si>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</si>
  <si>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</si>
  <si>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</si>
  <si>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</si>
  <si>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</si>
  <si>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</si>
  <si>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</si>
  <si>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</si>
  <si>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</si>
  <si>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</si>
  <si>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</si>
  <si>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</si>
  <si>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</si>
  <si>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</si>
  <si>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</si>
  <si>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</si>
  <si>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</si>
  <si>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</si>
  <si>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</si>
  <si>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</si>
  <si>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</si>
  <si>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</si>
  <si>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</si>
  <si>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</si>
  <si>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</si>
  <si>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</si>
  <si>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</si>
  <si>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</si>
  <si>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</si>
  <si>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</si>
  <si>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</si>
  <si>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</si>
  <si>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</si>
  <si>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</si>
  <si>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</si>
  <si>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</si>
  <si>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</si>
  <si>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</si>
  <si>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</si>
  <si>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</si>
  <si>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</si>
  <si>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</si>
  <si>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</si>
  <si>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</si>
  <si>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</si>
  <si>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</si>
  <si>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</si>
  <si>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</si>
  <si>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</si>
  <si>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</si>
  <si>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</si>
  <si>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</si>
  <si>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</si>
  <si>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</si>
  <si>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</si>
  <si>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</si>
  <si>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</si>
  <si>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</si>
  <si>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</si>
  <si>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</si>
  <si>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</si>
  <si>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</si>
  <si>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</si>
  <si>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</si>
  <si>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</si>
  <si>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</si>
  <si>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</si>
  <si>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</si>
  <si>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</si>
  <si>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</si>
  <si>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</si>
  <si>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</si>
  <si>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</si>
  <si>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</si>
  <si>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</si>
  <si>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</si>
  <si>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</si>
  <si>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</si>
  <si>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</si>
  <si>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</si>
  <si>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</si>
  <si>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</si>
  <si>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</si>
  <si>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</si>
  <si>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</si>
  <si>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</si>
  <si>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</si>
  <si>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</si>
  <si>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</si>
  <si>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</si>
  <si>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</si>
  <si>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</si>
  <si>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</si>
  <si>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</si>
  <si>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</si>
  <si>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</si>
  <si>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</si>
  <si>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</si>
  <si>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</si>
  <si>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</si>
  <si>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</si>
  <si>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</si>
  <si>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</si>
  <si>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</si>
  <si>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</si>
  <si>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</si>
  <si>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</si>
  <si>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</si>
  <si>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</si>
  <si>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</si>
  <si>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</si>
  <si>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</si>
  <si>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</si>
  <si>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</si>
  <si>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</si>
  <si>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</si>
  <si>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</si>
  <si>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</si>
  <si>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</si>
  <si>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</si>
  <si>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</si>
  <si>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</si>
  <si>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</si>
  <si>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</si>
  <si>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</si>
  <si>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</si>
  <si>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</si>
  <si>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</si>
  <si>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</si>
  <si>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</si>
  <si>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</si>
  <si>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</si>
  <si>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</si>
  <si>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</si>
  <si>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</si>
  <si>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</si>
  <si>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</si>
  <si>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</si>
  <si>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</si>
  <si>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</si>
  <si>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</si>
  <si>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</si>
  <si>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</si>
  <si>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</si>
  <si>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</si>
  <si>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</si>
  <si>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</si>
  <si>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</si>
  <si>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</si>
  <si>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</si>
  <si>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</si>
  <si>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</si>
  <si>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</si>
  <si>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</si>
  <si>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</si>
  <si>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</si>
  <si>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</si>
  <si>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</si>
  <si>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</si>
  <si>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</si>
  <si>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</si>
  <si>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</si>
  <si>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</si>
  <si>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</si>
  <si>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</si>
  <si>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</si>
  <si>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</si>
  <si>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</si>
  <si>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</si>
  <si>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</si>
  <si>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</si>
  <si>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</si>
  <si>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</si>
  <si>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</si>
  <si>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</si>
  <si>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</si>
  <si>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</si>
  <si>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</si>
  <si>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</si>
  <si>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</si>
  <si>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</si>
  <si>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</si>
  <si>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</si>
  <si>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</si>
  <si>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</si>
  <si>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</si>
  <si>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</si>
  <si>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</si>
  <si>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</si>
  <si>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</si>
  <si>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</si>
  <si>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</si>
  <si>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</si>
  <si>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</si>
  <si>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</si>
  <si>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</si>
  <si>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</si>
  <si>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</si>
  <si>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</si>
  <si>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</si>
  <si>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</si>
  <si>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</si>
  <si>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</si>
  <si>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</si>
  <si>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</si>
  <si>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</si>
  <si>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</si>
  <si>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</si>
  <si>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</si>
  <si>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</si>
  <si>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</si>
  <si>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</si>
  <si>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</si>
  <si>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</si>
  <si>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</si>
  <si>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</si>
  <si>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</si>
  <si>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</si>
  <si>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</si>
  <si>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</si>
  <si>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</si>
  <si>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</si>
  <si>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</si>
  <si>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</si>
  <si>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</si>
  <si>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</si>
  <si>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</si>
  <si>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</si>
  <si>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</si>
  <si>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</si>
  <si>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</si>
  <si>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</si>
  <si>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</si>
  <si>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</si>
  <si>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</si>
  <si>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</si>
  <si>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</si>
  <si>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</si>
  <si>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</si>
  <si>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</si>
  <si>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</si>
  <si>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</si>
  <si>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</si>
  <si>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</si>
  <si>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</si>
  <si>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</si>
  <si>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</si>
  <si>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</si>
  <si>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</si>
  <si>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</si>
  <si>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</si>
  <si>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</si>
  <si>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</si>
  <si>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</si>
  <si>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</si>
  <si>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</si>
  <si>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</si>
  <si>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</si>
  <si>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</si>
  <si>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</si>
  <si>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</si>
  <si>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</si>
  <si>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</si>
  <si>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</si>
  <si>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</si>
  <si>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</si>
  <si>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</si>
  <si>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</si>
  <si>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</si>
  <si>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</si>
  <si>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</si>
  <si>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</si>
  <si>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</si>
  <si>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</si>
  <si>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</si>
  <si>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</si>
  <si>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</si>
  <si>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</si>
  <si>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</si>
  <si>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</si>
  <si>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</si>
  <si>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</si>
  <si>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</si>
  <si>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</si>
  <si>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</si>
  <si>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</si>
  <si>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</si>
  <si>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</si>
  <si>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</si>
  <si>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</si>
  <si>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</si>
  <si>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</si>
  <si>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</si>
  <si>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</si>
  <si>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</si>
  <si>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</si>
  <si>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</si>
  <si>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</si>
  <si>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</si>
  <si>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</si>
  <si>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</si>
  <si>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</si>
  <si>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</si>
  <si>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</si>
  <si>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</si>
  <si>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</si>
  <si>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</si>
  <si>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</si>
  <si>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</si>
  <si>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</si>
  <si>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</si>
  <si>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</si>
  <si>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</si>
  <si>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</si>
  <si>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</si>
  <si>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</si>
  <si>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</si>
  <si>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</si>
  <si>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</si>
  <si>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</si>
  <si>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</si>
  <si>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</si>
  <si>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</si>
  <si>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</si>
  <si>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</si>
  <si>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</si>
  <si>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</si>
  <si>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</si>
  <si>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</si>
  <si>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</si>
  <si>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</si>
  <si>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</si>
  <si>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</si>
  <si>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</si>
  <si>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</si>
  <si>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</si>
  <si>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</si>
  <si>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</si>
  <si>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</si>
  <si>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</si>
  <si>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</si>
  <si>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</si>
  <si>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</si>
  <si>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</si>
  <si>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</si>
  <si>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</si>
  <si>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</si>
  <si>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</si>
  <si>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</si>
  <si>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</si>
  <si>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</si>
  <si>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</si>
  <si>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</si>
  <si>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</si>
  <si>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</si>
  <si>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</si>
  <si>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</si>
  <si>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</si>
  <si>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</si>
  <si>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</si>
  <si>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</si>
  <si>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</si>
  <si>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</si>
  <si>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</si>
  <si>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</si>
  <si>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</si>
  <si>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</si>
  <si>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</si>
  <si>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</si>
  <si>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</si>
  <si>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</si>
  <si>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</si>
  <si>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</si>
  <si>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</si>
  <si>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</si>
  <si>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</si>
  <si>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</si>
  <si>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</si>
  <si>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</si>
  <si>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</si>
  <si>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</si>
  <si>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</si>
  <si>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</si>
  <si>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</si>
  <si>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</si>
  <si>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</si>
  <si>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</si>
  <si>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</si>
  <si>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</si>
  <si>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</si>
  <si>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</si>
  <si>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</si>
  <si>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</si>
  <si>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</si>
  <si>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</si>
  <si>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</si>
  <si>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</si>
  <si>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</si>
  <si>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</si>
  <si>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</si>
  <si>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</si>
  <si>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</si>
  <si>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</si>
  <si>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</si>
  <si>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</si>
  <si>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</si>
  <si>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</si>
  <si>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</si>
  <si>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</si>
  <si>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</si>
  <si>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</si>
  <si>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</si>
  <si>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</si>
  <si>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</si>
  <si>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</si>
  <si>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</si>
  <si>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</si>
  <si>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</si>
  <si>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</si>
  <si>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</si>
  <si>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</si>
  <si>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</si>
  <si>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</si>
  <si>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</si>
  <si>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</si>
  <si>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</si>
  <si>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</si>
  <si>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</si>
  <si>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</si>
  <si>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</si>
  <si>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</si>
  <si>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</si>
  <si>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</si>
  <si>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</si>
  <si>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</si>
  <si>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</si>
  <si>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</si>
  <si>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</si>
  <si>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</si>
  <si>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</si>
  <si>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</si>
  <si>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</si>
  <si>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</si>
  <si>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</si>
  <si>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</si>
  <si>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</si>
  <si>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</si>
  <si>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</si>
  <si>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</si>
  <si>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</si>
  <si>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</si>
  <si>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</si>
  <si>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</si>
  <si>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</si>
  <si>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</si>
  <si>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</si>
  <si>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</si>
  <si>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</si>
  <si>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</si>
  <si>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</si>
  <si>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</si>
  <si>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</si>
  <si>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</si>
  <si>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</si>
  <si>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</si>
  <si>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</si>
  <si>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</si>
  <si>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</si>
  <si>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</si>
  <si>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</si>
  <si>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</si>
  <si>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</si>
  <si>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</si>
  <si>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</si>
  <si>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</si>
  <si>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</si>
  <si>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</si>
  <si>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</si>
  <si>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</si>
  <si>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</si>
  <si>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</si>
  <si>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</si>
  <si>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</si>
  <si>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</si>
  <si>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</si>
  <si>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</si>
  <si>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</si>
  <si>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</si>
  <si>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</si>
  <si>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</si>
  <si>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</si>
  <si>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</si>
  <si>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</si>
  <si>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</si>
  <si>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</si>
  <si>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</si>
  <si>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</si>
  <si>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</si>
  <si>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</si>
  <si>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</si>
  <si>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</si>
  <si>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</si>
  <si>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</si>
  <si>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</si>
  <si>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</si>
  <si>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</si>
  <si>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</si>
  <si>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</si>
  <si>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</si>
  <si>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</si>
  <si>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</si>
  <si>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</si>
  <si>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</si>
  <si>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</si>
  <si>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</si>
  <si>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</si>
  <si>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</si>
  <si>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</si>
  <si>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</si>
  <si>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</si>
  <si>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</si>
  <si>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</si>
  <si>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</si>
  <si>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</si>
  <si>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</si>
  <si>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</si>
  <si>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</si>
  <si>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</si>
  <si>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</si>
  <si>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</si>
  <si>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</si>
  <si>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</si>
  <si>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</si>
  <si>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</si>
  <si>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</si>
  <si>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</si>
  <si>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</si>
  <si>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</si>
  <si>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</si>
  <si>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</si>
  <si>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</si>
  <si>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</si>
  <si>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</si>
  <si>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</si>
  <si>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</si>
  <si>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</si>
  <si>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</si>
  <si>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</si>
  <si>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</si>
  <si>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</si>
  <si>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</si>
  <si>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</si>
  <si>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</si>
  <si>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</si>
  <si>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</si>
  <si>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</si>
  <si>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</si>
  <si>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</si>
  <si>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</si>
  <si>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</si>
  <si>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</si>
  <si>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</si>
  <si>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</si>
  <si>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</si>
  <si>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</si>
  <si>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</si>
  <si>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</si>
  <si>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</si>
  <si>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</si>
  <si>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</si>
  <si>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</si>
  <si>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</si>
  <si>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</si>
  <si>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</si>
  <si>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</si>
  <si>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</si>
  <si>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</si>
  <si>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</si>
  <si>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</si>
  <si>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</si>
  <si>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</si>
  <si>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</si>
  <si>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</si>
  <si>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</si>
  <si>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</si>
  <si>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</si>
  <si>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</si>
  <si>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</si>
  <si>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</si>
  <si>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</si>
  <si>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</si>
  <si>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</si>
  <si>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</si>
  <si>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</si>
  <si>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</si>
  <si>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</si>
  <si>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</si>
  <si>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</si>
  <si>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</si>
  <si>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</si>
  <si>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</si>
  <si>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</si>
  <si>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</si>
  <si>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</si>
  <si>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</si>
  <si>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</si>
  <si>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</si>
  <si>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</si>
  <si>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</si>
  <si>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</si>
  <si>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</si>
  <si>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</si>
  <si>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</si>
  <si>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</si>
  <si>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</si>
  <si>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</si>
  <si>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</si>
  <si>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</si>
  <si>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</si>
  <si>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</si>
  <si>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</si>
  <si>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</si>
  <si>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</si>
  <si>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</si>
  <si>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</si>
  <si>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</si>
  <si>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</si>
  <si>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</si>
  <si>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</si>
  <si>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</si>
  <si>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</si>
  <si>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</si>
  <si>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</si>
  <si>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</si>
  <si>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</si>
  <si>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</si>
  <si>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</si>
  <si>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</si>
  <si>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</si>
  <si>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</si>
  <si>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</si>
  <si>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</si>
  <si>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</si>
  <si>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</si>
  <si>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</si>
  <si>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</si>
  <si>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</si>
  <si>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</si>
  <si>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</si>
  <si>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</si>
  <si>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</si>
  <si>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</si>
  <si>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</si>
  <si>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</si>
  <si>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</si>
  <si>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</si>
  <si>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</si>
  <si>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</si>
  <si>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</si>
  <si>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</si>
  <si>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</si>
  <si>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</si>
  <si>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</si>
  <si>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</si>
  <si>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</si>
  <si>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</si>
  <si>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</si>
  <si>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</si>
  <si>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</si>
  <si>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</si>
  <si>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</si>
  <si>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</si>
  <si>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</si>
  <si>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</si>
  <si>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</si>
  <si>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</si>
  <si>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</si>
  <si>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</si>
  <si>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</si>
  <si>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</si>
  <si>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</si>
  <si>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</si>
  <si>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</si>
  <si>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</si>
  <si>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</si>
  <si>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</si>
  <si>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</si>
  <si>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</si>
  <si>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</si>
  <si>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</si>
  <si>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</si>
  <si>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</si>
  <si>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</si>
  <si>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</si>
  <si>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</si>
  <si>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</si>
  <si>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</si>
  <si>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</si>
  <si>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</si>
  <si>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</si>
  <si>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</si>
  <si>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</si>
  <si>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</si>
  <si>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</si>
  <si>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</si>
  <si>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</si>
  <si>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</si>
  <si>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</si>
  <si>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</si>
  <si>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</si>
  <si>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</si>
  <si>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</si>
  <si>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</si>
  <si>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</si>
  <si>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</si>
  <si>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</si>
  <si>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</si>
  <si>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</si>
  <si>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</si>
  <si>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</si>
  <si>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</si>
  <si>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</si>
  <si>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</si>
  <si>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</si>
  <si>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</si>
  <si>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</si>
  <si>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</si>
  <si>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</si>
  <si>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</si>
  <si>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</si>
  <si>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</si>
  <si>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</si>
  <si>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</si>
  <si>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</si>
  <si>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</si>
  <si>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</si>
  <si>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</si>
  <si>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</si>
  <si>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</si>
  <si>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</si>
  <si>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</si>
  <si>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</si>
  <si>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</si>
  <si>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</si>
  <si>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</si>
  <si>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</si>
  <si>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</si>
  <si>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</si>
  <si>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</si>
  <si>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</si>
  <si>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</si>
  <si>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</si>
  <si>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</si>
  <si>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</si>
  <si>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</si>
  <si>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</si>
  <si>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</si>
  <si>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</si>
  <si>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</si>
  <si>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</si>
  <si>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</si>
  <si>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</si>
  <si>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</si>
  <si>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</si>
  <si>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</si>
  <si>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</si>
  <si>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</si>
  <si>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</si>
  <si>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</si>
  <si>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</si>
  <si>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</si>
  <si>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</si>
  <si>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</si>
  <si>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</si>
  <si>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</si>
  <si>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</si>
  <si>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</si>
  <si>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</si>
  <si>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</si>
  <si>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</si>
  <si>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</si>
  <si>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</si>
  <si>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</si>
  <si>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</si>
  <si>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</si>
  <si>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</si>
  <si>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</si>
  <si>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</si>
  <si>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</si>
  <si>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</si>
  <si>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</si>
  <si>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</si>
  <si>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</si>
  <si>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</si>
  <si>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</si>
  <si>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</si>
  <si>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</si>
  <si>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</si>
  <si>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</si>
  <si>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</si>
  <si>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</si>
  <si>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</si>
  <si>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</si>
  <si>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</si>
  <si>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</si>
  <si>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</si>
  <si>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</si>
  <si>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</si>
  <si>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</si>
  <si>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</si>
  <si>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</si>
  <si>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</si>
  <si>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</si>
  <si>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</si>
  <si>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</si>
  <si>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</si>
  <si>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</si>
  <si>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</si>
  <si>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</si>
  <si>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</si>
  <si>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</si>
  <si>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</si>
  <si>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</si>
  <si>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</si>
  <si>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</si>
  <si>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</si>
  <si>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</si>
  <si>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</si>
  <si>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</si>
  <si>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</si>
  <si>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</si>
  <si>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</si>
  <si>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</si>
  <si>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</si>
  <si>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</si>
  <si>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</si>
  <si>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</si>
  <si>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</si>
  <si>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</si>
  <si>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</si>
  <si>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</si>
  <si>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</si>
  <si>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</si>
  <si>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</si>
  <si>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</si>
  <si>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</si>
  <si>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</si>
  <si>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</si>
  <si>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</si>
  <si>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</si>
  <si>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</si>
  <si>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</si>
  <si>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</si>
  <si>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</si>
  <si>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</si>
  <si>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</si>
  <si>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</si>
  <si>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</si>
  <si>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</si>
  <si>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</si>
  <si>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</si>
  <si>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</si>
  <si>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</si>
  <si>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</si>
  <si>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</si>
  <si>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</si>
  <si>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</si>
  <si>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</si>
  <si>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</si>
  <si>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</si>
  <si>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</si>
  <si>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</si>
  <si>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</si>
  <si>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</si>
  <si>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</si>
  <si>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</si>
  <si>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</si>
  <si>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</si>
  <si>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</si>
  <si>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</si>
  <si>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</si>
  <si>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</si>
  <si>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</si>
  <si>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</si>
  <si>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</si>
  <si>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</si>
  <si>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</si>
  <si>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</si>
  <si>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</si>
  <si>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</si>
  <si>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</si>
  <si>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</si>
  <si>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</si>
  <si>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</si>
  <si>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</si>
  <si>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</si>
  <si>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</si>
  <si>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</si>
  <si>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</si>
  <si>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</si>
  <si>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</si>
  <si>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</si>
  <si>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</si>
  <si>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</si>
  <si>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</si>
  <si>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</si>
  <si>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</si>
  <si>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</si>
  <si>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</si>
  <si>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</si>
  <si>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</si>
  <si>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</si>
  <si>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</si>
  <si>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</si>
  <si>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</si>
  <si>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</si>
  <si>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</si>
  <si>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</si>
  <si>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</si>
  <si>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</si>
  <si>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</si>
  <si>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</si>
  <si>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</si>
  <si>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</si>
  <si>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</si>
  <si>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</si>
  <si>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</si>
  <si>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</si>
  <si>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</si>
  <si>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</si>
  <si>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</si>
  <si>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</si>
  <si>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</si>
  <si>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</si>
  <si>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</si>
  <si>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</si>
  <si>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</si>
  <si>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</si>
  <si>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</si>
  <si>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</si>
  <si>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</si>
  <si>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</si>
  <si>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</si>
  <si>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</si>
  <si>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</si>
  <si>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</si>
  <si>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</si>
  <si>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</si>
  <si>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</si>
  <si>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</si>
  <si>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</si>
  <si>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</si>
  <si>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</si>
  <si>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</si>
  <si>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</si>
  <si>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</si>
  <si>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</si>
  <si>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</si>
  <si>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</si>
  <si>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</si>
  <si>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</si>
  <si>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</si>
  <si>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</si>
  <si>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</si>
  <si>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</si>
  <si>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</si>
  <si>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</si>
  <si>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</si>
  <si>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</si>
  <si>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</si>
  <si>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</si>
  <si>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</si>
  <si>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</si>
  <si>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</si>
  <si>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</si>
  <si>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</si>
  <si>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</si>
  <si>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</si>
  <si>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</si>
  <si>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</si>
  <si>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</si>
  <si>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</si>
  <si>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</si>
  <si>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</si>
  <si>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</si>
  <si>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</si>
  <si>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</si>
  <si>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</si>
  <si>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</si>
  <si>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</si>
  <si>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</si>
  <si>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</si>
  <si>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</si>
  <si>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</si>
  <si>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</si>
  <si>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</si>
  <si>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</si>
  <si>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</si>
  <si>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</si>
  <si>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</si>
  <si>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</si>
  <si>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</si>
  <si>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</si>
  <si>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</si>
  <si>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</si>
  <si>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</si>
  <si>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</si>
  <si>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</si>
  <si>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</si>
  <si>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</si>
  <si>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</si>
  <si>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</si>
  <si>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</si>
  <si>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</si>
  <si>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</si>
  <si>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</si>
  <si>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</si>
  <si>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</si>
  <si>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</si>
  <si>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</si>
  <si>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</si>
  <si>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</si>
  <si>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</si>
  <si>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</si>
  <si>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</si>
  <si>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</si>
  <si>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</si>
  <si>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</si>
  <si>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</si>
  <si>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</si>
  <si>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</si>
  <si>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</si>
  <si>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</si>
  <si>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</si>
  <si>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</si>
  <si>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</si>
  <si>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</si>
  <si>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</si>
  <si>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</si>
  <si>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</si>
  <si>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</si>
  <si>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</si>
  <si>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</si>
  <si>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</si>
  <si>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</si>
  <si>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</si>
  <si>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</si>
  <si>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</si>
  <si>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</si>
  <si>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</si>
  <si>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</si>
  <si>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</si>
  <si>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</si>
  <si>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</si>
  <si>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</si>
  <si>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</si>
  <si>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</si>
  <si>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</si>
  <si>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</si>
  <si>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</si>
  <si>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</si>
  <si>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</si>
  <si>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</si>
  <si>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</si>
  <si>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</si>
  <si>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</si>
  <si>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</si>
  <si>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</si>
  <si>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</si>
  <si>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</si>
  <si>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</si>
  <si>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</si>
  <si>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</si>
  <si>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</si>
  <si>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</si>
  <si>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</si>
  <si>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</si>
  <si>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</si>
  <si>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</si>
  <si>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</si>
  <si>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</si>
  <si>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</si>
  <si>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</si>
  <si>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</si>
  <si>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</si>
  <si>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</si>
  <si>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</si>
  <si>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</si>
  <si>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</si>
  <si>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</si>
  <si>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</si>
  <si>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</si>
  <si>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</si>
  <si>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</si>
  <si>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</si>
  <si>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</si>
  <si>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</si>
  <si>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</si>
  <si>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</si>
  <si>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</si>
  <si>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</si>
  <si>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</si>
  <si>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</si>
  <si>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</si>
  <si>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</si>
  <si>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</si>
  <si>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</si>
  <si>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</si>
  <si>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</si>
  <si>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</si>
  <si>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</si>
  <si>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</si>
  <si>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</si>
  <si>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</si>
  <si>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</si>
  <si>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</si>
  <si>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</si>
  <si>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</si>
  <si>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</si>
  <si>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</si>
  <si>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</si>
  <si>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</si>
  <si>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</si>
  <si>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</si>
  <si>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</si>
  <si>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</si>
  <si>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</si>
  <si>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</si>
  <si>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</si>
  <si>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</si>
  <si>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</si>
  <si>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</si>
  <si>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</si>
  <si>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</si>
  <si>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</si>
  <si>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</si>
  <si>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</si>
  <si>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</si>
  <si>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</si>
  <si>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</si>
  <si>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</si>
  <si>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</si>
  <si>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</si>
  <si>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</si>
  <si>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</si>
  <si>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</si>
  <si>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</si>
  <si>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</si>
  <si>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</si>
  <si>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</si>
  <si>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</si>
  <si>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</si>
  <si>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</si>
  <si>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</si>
  <si>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</si>
  <si>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</si>
  <si>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</si>
  <si>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</si>
  <si>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</si>
  <si>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</si>
  <si>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</si>
  <si>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</si>
  <si>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</si>
  <si>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</si>
  <si>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</si>
  <si>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</si>
  <si>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</si>
  <si>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</si>
  <si>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</si>
  <si>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</si>
  <si>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</si>
  <si>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</si>
  <si>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</si>
  <si>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</si>
  <si>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</si>
  <si>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</si>
  <si>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</si>
  <si>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</si>
  <si>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</si>
  <si>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</si>
  <si>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</si>
  <si>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</si>
  <si>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</si>
  <si>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</si>
  <si>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</si>
  <si>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</si>
  <si>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</si>
  <si>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</si>
  <si>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</si>
  <si>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</si>
  <si>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</si>
  <si>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</si>
  <si>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</si>
  <si>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</si>
  <si>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</si>
  <si>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</si>
  <si>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</si>
  <si>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</si>
  <si>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</si>
  <si>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</si>
  <si>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</si>
  <si>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</si>
  <si>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</si>
  <si>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</si>
  <si>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</si>
  <si>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</si>
  <si>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</si>
  <si>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</si>
  <si>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</si>
  <si>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</si>
  <si>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</si>
  <si>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</si>
  <si>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</si>
  <si>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</si>
  <si>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</si>
  <si>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</si>
  <si>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</si>
  <si>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</si>
  <si>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</si>
  <si>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</si>
  <si>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</si>
  <si>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</si>
  <si>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</si>
  <si>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</si>
  <si>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</si>
  <si>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</si>
  <si>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</si>
  <si>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</si>
  <si>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</si>
  <si>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</si>
  <si>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</si>
  <si>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</si>
  <si>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</si>
  <si>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</si>
  <si>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</si>
  <si>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</si>
  <si>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</si>
  <si>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</si>
  <si>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</si>
  <si>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</si>
  <si>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</si>
  <si>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</si>
  <si>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</si>
  <si>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</si>
  <si>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</si>
  <si>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</si>
  <si>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</si>
  <si>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</si>
  <si>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</si>
  <si>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</si>
  <si>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</si>
  <si>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</si>
  <si>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</si>
  <si>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</si>
  <si>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</si>
  <si>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</si>
  <si>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</si>
  <si>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</si>
  <si>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</si>
  <si>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</si>
  <si>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</si>
  <si>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</si>
  <si>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</si>
  <si>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</si>
  <si>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</si>
  <si>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</si>
  <si>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</si>
  <si>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</si>
  <si>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</si>
  <si>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</si>
  <si>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</si>
  <si>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</si>
  <si>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</si>
  <si>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</si>
  <si>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</si>
  <si>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</si>
  <si>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</si>
  <si>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</si>
  <si>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</si>
  <si>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</si>
  <si>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</si>
  <si>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</si>
  <si>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</si>
  <si>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</si>
  <si>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</si>
  <si>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</si>
  <si>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</si>
  <si>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</si>
  <si>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</si>
  <si>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</si>
  <si>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</si>
  <si>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</si>
  <si>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</si>
  <si>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</si>
  <si>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</si>
  <si>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</si>
  <si>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</si>
  <si>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</si>
  <si>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</si>
  <si>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</si>
  <si>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</si>
  <si>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</si>
  <si>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</si>
  <si>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</si>
  <si>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</si>
  <si>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</si>
  <si>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</si>
  <si>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</si>
  <si>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</si>
  <si>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</si>
  <si>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</si>
  <si>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</si>
  <si>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</si>
  <si>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</si>
  <si>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</si>
  <si>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</si>
  <si>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</si>
  <si>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</si>
  <si>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</si>
  <si>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</si>
  <si>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</si>
  <si>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</si>
  <si>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</si>
  <si>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</si>
  <si>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</si>
  <si>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</si>
  <si>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</si>
  <si>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</si>
  <si>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</si>
  <si>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</si>
  <si>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</si>
  <si>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</si>
  <si>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</si>
  <si>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</si>
  <si>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</si>
  <si>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</si>
  <si>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</si>
  <si>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</si>
  <si>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</si>
  <si>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</si>
  <si>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</si>
  <si>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</si>
  <si>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</si>
  <si>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</si>
  <si>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</si>
  <si>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</si>
  <si>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</si>
  <si>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</si>
  <si>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</si>
  <si>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</si>
  <si>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</si>
  <si>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</si>
  <si>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</si>
  <si>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</si>
  <si>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</si>
  <si>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</si>
  <si>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</si>
  <si>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</si>
  <si>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</si>
  <si>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</si>
  <si>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</si>
  <si>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</si>
  <si>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</si>
  <si>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</si>
  <si>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</si>
  <si>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</si>
  <si>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</si>
  <si>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</si>
  <si>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</si>
  <si>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</si>
  <si>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</si>
  <si>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</si>
  <si>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</si>
  <si>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</si>
  <si>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</si>
  <si>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</si>
  <si>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</si>
  <si>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</si>
  <si>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</si>
  <si>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</si>
  <si>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</si>
  <si>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</si>
  <si>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</si>
  <si>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</si>
  <si>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</si>
  <si>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</si>
  <si>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</si>
  <si>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</si>
  <si>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</si>
  <si>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</si>
  <si>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</si>
  <si>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</si>
  <si>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</si>
  <si>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</si>
  <si>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</si>
  <si>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</si>
  <si>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</si>
  <si>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</si>
  <si>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</si>
  <si>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</si>
  <si>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</si>
  <si>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</si>
  <si>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</si>
  <si>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</si>
  <si>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</si>
  <si>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</si>
  <si>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</si>
  <si>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</si>
  <si>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</si>
  <si>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</si>
  <si>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</si>
  <si>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</si>
  <si>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</si>
  <si>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</si>
  <si>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</si>
  <si>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</si>
  <si>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</si>
  <si>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</si>
  <si>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</si>
  <si>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</si>
  <si>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</si>
  <si>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</si>
  <si>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</si>
  <si>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</si>
  <si>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</si>
  <si>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</si>
  <si>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</si>
  <si>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</si>
  <si>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</si>
  <si>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</si>
  <si>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</si>
  <si>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</si>
  <si>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</si>
  <si>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</si>
  <si>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</si>
  <si>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</si>
  <si>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</si>
  <si>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</si>
  <si>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</si>
  <si>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</si>
  <si>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</si>
  <si>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</si>
  <si>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</si>
  <si>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</si>
  <si>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</si>
  <si>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</si>
  <si>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</si>
  <si>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</si>
  <si>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</si>
  <si>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</si>
  <si>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</si>
  <si>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</si>
  <si>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</si>
  <si>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</si>
  <si>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</si>
  <si>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</si>
  <si>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</si>
  <si>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</si>
  <si>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</si>
  <si>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</si>
  <si>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</si>
  <si>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</si>
  <si>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</si>
  <si>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</si>
  <si>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</si>
  <si>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</si>
  <si>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</si>
  <si>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</si>
  <si>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</si>
  <si>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</si>
  <si>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</si>
  <si>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</si>
  <si>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</si>
  <si>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</si>
  <si>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</si>
  <si>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</si>
  <si>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</si>
  <si>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</si>
  <si>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</si>
  <si>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</si>
  <si>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</si>
  <si>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</si>
  <si>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</si>
  <si>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</si>
  <si>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</si>
  <si>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</si>
  <si>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</si>
  <si>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</si>
  <si>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</si>
  <si>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</si>
  <si>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</si>
  <si>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</si>
  <si>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</si>
  <si>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</si>
  <si>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</si>
  <si>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</si>
  <si>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</si>
  <si>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</si>
  <si>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</si>
  <si>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</si>
  <si>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</si>
  <si>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</si>
  <si>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</si>
  <si>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</si>
  <si>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</si>
  <si>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</si>
  <si>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</si>
  <si>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</si>
  <si>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</si>
  <si>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</si>
  <si>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</si>
  <si>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</si>
  <si>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</si>
  <si>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</si>
  <si>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</si>
  <si>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</si>
  <si>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</si>
  <si>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</si>
  <si>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</si>
  <si>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</si>
  <si>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</si>
  <si>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</si>
  <si>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</si>
  <si>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</si>
  <si>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</si>
  <si>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</si>
  <si>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</si>
  <si>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</si>
  <si>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</si>
  <si>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</si>
  <si>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</si>
  <si>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</si>
  <si>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</si>
  <si>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</si>
  <si>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</si>
  <si>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</si>
  <si>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</si>
  <si>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</si>
  <si>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</si>
  <si>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</si>
  <si>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</si>
  <si>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</si>
  <si>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</si>
  <si>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</si>
  <si>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</si>
  <si>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</si>
  <si>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</si>
  <si>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</si>
  <si>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</si>
  <si>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</si>
  <si>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</si>
  <si>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</si>
  <si>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</si>
  <si>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</si>
  <si>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</si>
  <si>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</si>
  <si>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</si>
  <si>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</si>
  <si>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</si>
  <si>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</si>
  <si>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</si>
  <si>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</si>
  <si>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</si>
  <si>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</si>
  <si>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</si>
  <si>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</si>
  <si>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</si>
  <si>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</si>
  <si>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</si>
  <si>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</si>
  <si>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</si>
  <si>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</si>
  <si>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</si>
  <si>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</si>
  <si>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</si>
  <si>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</si>
  <si>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</si>
  <si>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</si>
  <si>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</si>
  <si>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</si>
  <si>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</si>
  <si>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</si>
  <si>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</si>
  <si>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</si>
  <si>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</si>
  <si>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</si>
  <si>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</si>
  <si>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</si>
  <si>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</si>
  <si>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</si>
  <si>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</si>
  <si>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</si>
  <si>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</si>
  <si>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</si>
  <si>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</si>
  <si>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</si>
  <si>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</si>
  <si>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</si>
  <si>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</si>
  <si>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</si>
  <si>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</si>
  <si>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</si>
  <si>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</si>
  <si>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</si>
  <si>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</si>
  <si>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</si>
  <si>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</si>
  <si>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</si>
  <si>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</si>
  <si>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</si>
  <si>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</si>
  <si>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</si>
  <si>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</si>
  <si>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</si>
  <si>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</si>
  <si>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</si>
  <si>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</si>
  <si>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</si>
  <si>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</si>
  <si>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</si>
  <si>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</si>
  <si>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</si>
  <si>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</si>
  <si>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</si>
  <si>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</si>
  <si>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</si>
  <si>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</si>
  <si>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</si>
  <si>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</si>
  <si>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</si>
  <si>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</si>
  <si>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</si>
  <si>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</si>
  <si>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</si>
  <si>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</si>
  <si>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</si>
  <si>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</si>
  <si>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</si>
  <si>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</si>
  <si>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</si>
  <si>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</si>
  <si>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</si>
  <si>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</si>
  <si>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</si>
  <si>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</si>
  <si>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</si>
  <si>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</si>
  <si>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</si>
  <si>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</si>
  <si>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</si>
  <si>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</si>
  <si>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</si>
  <si>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</si>
  <si>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</si>
  <si>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</si>
  <si>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</si>
  <si>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</si>
  <si>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</si>
  <si>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</si>
  <si>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</si>
  <si>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</si>
  <si>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</si>
  <si>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</si>
  <si>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</si>
  <si>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</si>
  <si>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</si>
  <si>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</si>
  <si>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</si>
  <si>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</si>
  <si>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</si>
  <si>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</si>
  <si>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</si>
  <si>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</si>
  <si>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</si>
  <si>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</si>
  <si>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</si>
  <si>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</si>
  <si>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</si>
  <si>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</si>
  <si>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</si>
  <si>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</si>
  <si>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</si>
  <si>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</si>
  <si>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</si>
  <si>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</si>
  <si>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</si>
  <si>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</si>
  <si>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</si>
  <si>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</si>
  <si>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</si>
  <si>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</si>
  <si>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</si>
  <si>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</si>
  <si>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</si>
  <si>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</si>
  <si>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</si>
  <si>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</si>
  <si>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</si>
  <si>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</si>
  <si>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</si>
  <si>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</si>
  <si>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</si>
  <si>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</si>
  <si>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</si>
  <si>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</si>
  <si>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</si>
  <si>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</si>
  <si>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</si>
  <si>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</si>
  <si>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</si>
  <si>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</si>
  <si>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</si>
  <si>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</si>
  <si>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</si>
  <si>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</si>
  <si>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</si>
  <si>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</si>
  <si>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</si>
  <si>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</si>
  <si>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</si>
  <si>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</si>
  <si>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</si>
  <si>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</si>
  <si>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</si>
  <si>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</si>
  <si>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</si>
  <si>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</si>
  <si>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</si>
  <si>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</si>
  <si>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</si>
  <si>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</si>
  <si>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</si>
  <si>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</si>
  <si>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</si>
  <si>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</si>
  <si>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</si>
  <si>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</si>
  <si>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</si>
  <si>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</si>
  <si>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</si>
  <si>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</si>
  <si>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</si>
  <si>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</si>
  <si>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</si>
  <si>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</si>
  <si>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</si>
  <si>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</si>
  <si>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</si>
  <si>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</si>
  <si>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</si>
  <si>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</si>
  <si>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</si>
  <si>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</si>
  <si>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</si>
  <si>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</si>
  <si>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</si>
  <si>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</si>
  <si>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</si>
  <si>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</si>
  <si>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</si>
  <si>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</si>
  <si>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</si>
  <si>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</si>
  <si>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</si>
  <si>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</si>
  <si>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</si>
  <si>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</si>
  <si>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</si>
  <si>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</si>
  <si>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</si>
  <si>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</si>
  <si>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</si>
  <si>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</si>
  <si>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</si>
  <si>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</si>
  <si>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</si>
  <si>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</si>
  <si>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</si>
  <si>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</si>
  <si>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</si>
  <si>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</si>
  <si>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</si>
  <si>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</si>
  <si>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</si>
  <si>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</si>
  <si>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</si>
  <si>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</si>
  <si>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</si>
  <si>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</si>
  <si>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</si>
  <si>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</si>
  <si>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</si>
  <si>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</si>
  <si>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</si>
  <si>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</si>
  <si>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</si>
  <si>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</si>
  <si>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</si>
  <si>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</si>
  <si>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</si>
  <si>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</si>
  <si>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</si>
  <si>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</si>
  <si>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</si>
  <si>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</si>
  <si>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</si>
  <si>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</si>
  <si>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</si>
  <si>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</si>
  <si>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</si>
  <si>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</si>
  <si>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</si>
  <si>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</si>
  <si>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</si>
  <si>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</si>
  <si>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</si>
  <si>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</si>
  <si>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</si>
  <si>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</si>
  <si>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</si>
  <si>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</si>
  <si>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</si>
  <si>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</si>
  <si>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</si>
  <si>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</si>
  <si>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</si>
  <si>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</si>
  <si>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</si>
  <si>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</si>
  <si>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</si>
  <si>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</si>
  <si>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</si>
  <si>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</si>
  <si>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</si>
  <si>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</si>
  <si>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</si>
  <si>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</si>
  <si>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</si>
  <si>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</si>
  <si>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</si>
  <si>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</si>
  <si>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</si>
  <si>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</si>
  <si>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</si>
  <si>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</si>
  <si>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</si>
  <si>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</si>
  <si>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</si>
  <si>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</si>
  <si>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</si>
  <si>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</si>
  <si>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</si>
  <si>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</si>
  <si>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</si>
  <si>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</si>
  <si>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</si>
  <si>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</si>
  <si>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</si>
  <si>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</si>
  <si>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</si>
  <si>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</si>
  <si>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</si>
  <si>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</si>
  <si>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</si>
  <si>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</si>
  <si>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</si>
  <si>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</si>
  <si>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</si>
  <si>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</si>
  <si>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</si>
  <si>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</si>
  <si>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</si>
  <si>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</si>
  <si>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</si>
  <si>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</si>
  <si>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</si>
  <si>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</si>
  <si>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</si>
  <si>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</si>
  <si>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</si>
  <si>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</si>
  <si>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</si>
  <si>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</si>
  <si>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</si>
  <si>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</si>
  <si>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</si>
  <si>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</si>
  <si>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</si>
  <si>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</si>
  <si>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</si>
  <si>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</si>
  <si>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</si>
  <si>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</si>
  <si>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</si>
  <si>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</si>
  <si>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</si>
  <si>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</si>
  <si>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</si>
  <si>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</si>
  <si>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</si>
  <si>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</si>
  <si>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</si>
  <si>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</si>
  <si>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</si>
  <si>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</si>
  <si>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</si>
  <si>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</si>
  <si>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</si>
  <si>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</si>
  <si>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</si>
  <si>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</si>
  <si>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</si>
  <si>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</si>
  <si>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</si>
  <si>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</si>
  <si>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</si>
  <si>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</si>
  <si>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</si>
  <si>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</si>
  <si>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</si>
  <si>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</si>
  <si>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</si>
  <si>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</si>
  <si>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</si>
  <si>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</si>
  <si>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</si>
  <si>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</si>
  <si>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</si>
  <si>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</si>
  <si>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</si>
  <si>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</si>
  <si>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</si>
  <si>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</si>
  <si>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</si>
  <si>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</si>
  <si>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</si>
  <si>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</si>
  <si>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</si>
  <si>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</si>
  <si>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</si>
  <si>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</si>
  <si>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</si>
  <si>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</si>
  <si>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</si>
  <si>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</si>
  <si>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</si>
  <si>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</si>
  <si>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</si>
  <si>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</si>
  <si>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</si>
  <si>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</si>
  <si>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</si>
  <si>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</si>
  <si>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</si>
  <si>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</si>
  <si>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</si>
  <si>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</si>
  <si>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</si>
  <si>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</si>
  <si>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</si>
  <si>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</si>
  <si>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</si>
  <si>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</si>
  <si>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</si>
  <si>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</si>
  <si>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</si>
  <si>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</si>
  <si>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</si>
  <si>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</si>
  <si>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</si>
  <si>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</si>
  <si>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</si>
  <si>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</si>
  <si>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</si>
  <si>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</si>
  <si>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</si>
  <si>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</si>
  <si>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</si>
  <si>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</si>
  <si>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</si>
  <si>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</si>
  <si>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</si>
  <si>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</si>
  <si>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</si>
  <si>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</si>
  <si>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</si>
  <si>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</si>
  <si>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</si>
  <si>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</si>
  <si>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</si>
  <si>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</si>
  <si>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</si>
  <si>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</si>
  <si>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</si>
  <si>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</si>
  <si>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</si>
  <si>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</si>
  <si>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</si>
  <si>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</si>
  <si>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</si>
  <si>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</si>
  <si>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</si>
  <si>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</si>
  <si>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</si>
  <si>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</si>
  <si>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</si>
  <si>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</si>
  <si>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</si>
  <si>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</si>
  <si>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</si>
  <si>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</si>
  <si>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</si>
  <si>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</si>
  <si>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</si>
  <si>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</si>
  <si>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</si>
  <si>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</si>
  <si>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</si>
  <si>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</si>
  <si>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</si>
  <si>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</si>
  <si>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</si>
  <si>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</si>
  <si>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</si>
  <si>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</si>
  <si>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</si>
  <si>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</si>
  <si>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</si>
  <si>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</si>
  <si>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</si>
  <si>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</si>
  <si>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</si>
  <si>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</si>
  <si>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</si>
  <si>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</si>
  <si>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</si>
  <si>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</si>
  <si>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</si>
  <si>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</si>
  <si>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</si>
  <si>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</si>
  <si>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</si>
  <si>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</si>
  <si>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</si>
  <si>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</si>
  <si>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</si>
  <si>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</si>
  <si>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</si>
  <si>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</si>
  <si>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</si>
  <si>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</si>
  <si>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</si>
  <si>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</si>
  <si>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</si>
  <si>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</si>
  <si>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</si>
  <si>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</si>
  <si>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</si>
  <si>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</si>
  <si>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</si>
  <si>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</si>
  <si>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</si>
  <si>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</si>
  <si>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</si>
  <si>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</si>
  <si>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</si>
  <si>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</si>
  <si>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</si>
  <si>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</si>
  <si>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</si>
  <si>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</si>
  <si>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</si>
  <si>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</si>
  <si>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</si>
  <si>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</si>
  <si>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</si>
  <si>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</si>
  <si>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</si>
  <si>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</si>
  <si>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</si>
  <si>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</si>
  <si>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</si>
  <si>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</si>
  <si>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</si>
  <si>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</si>
  <si>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</si>
  <si>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</si>
  <si>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</si>
  <si>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</si>
  <si>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</si>
  <si>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</si>
  <si>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</si>
  <si>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</si>
  <si>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</si>
  <si>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</si>
  <si>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</si>
  <si>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</si>
  <si>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</si>
  <si>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</si>
  <si>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</si>
  <si>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</si>
  <si>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</si>
  <si>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</si>
  <si>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</si>
  <si>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</si>
  <si>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</si>
  <si>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</si>
  <si>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</si>
  <si>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</si>
  <si>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</si>
  <si>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</si>
  <si>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</si>
  <si>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</si>
  <si>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</si>
  <si>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</si>
  <si>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</si>
  <si>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</si>
  <si>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</si>
  <si>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</si>
  <si>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</si>
  <si>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</si>
  <si>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</si>
  <si>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</si>
  <si>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</si>
  <si>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</si>
  <si>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</si>
  <si>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</si>
  <si>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</si>
  <si>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</si>
  <si>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</si>
  <si>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</si>
  <si>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</si>
  <si>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</si>
  <si>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</si>
  <si>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</si>
  <si>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</si>
  <si>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</si>
  <si>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</si>
  <si>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</si>
  <si>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</si>
  <si>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</si>
  <si>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</si>
  <si>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</si>
  <si>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</si>
  <si>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</si>
  <si>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</si>
  <si>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</si>
  <si>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</si>
  <si>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</si>
  <si>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</si>
  <si>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</si>
  <si>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</si>
  <si>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</si>
  <si>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</si>
  <si>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</si>
  <si>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</si>
  <si>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</si>
  <si>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</si>
  <si>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</si>
  <si>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</si>
  <si>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</si>
  <si>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</si>
  <si>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</si>
  <si>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</si>
  <si>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</si>
  <si>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</si>
  <si>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</si>
  <si>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</si>
  <si>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</si>
  <si>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</si>
  <si>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</si>
  <si>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</si>
  <si>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</si>
  <si>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</si>
  <si>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</si>
  <si>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</si>
  <si>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</si>
  <si>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</si>
  <si>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</si>
  <si>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</si>
  <si>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</si>
  <si>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</si>
  <si>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</si>
  <si>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</si>
  <si>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</si>
  <si>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</si>
  <si>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</si>
  <si>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</si>
  <si>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</si>
  <si>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</si>
  <si>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</si>
  <si>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</si>
  <si>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</si>
  <si>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</si>
  <si>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</si>
  <si>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</si>
  <si>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</si>
  <si>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</si>
  <si>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</si>
  <si>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</si>
  <si>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</si>
  <si>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</si>
  <si>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</si>
  <si>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</si>
  <si>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</si>
  <si>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</si>
  <si>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</si>
  <si>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</si>
  <si>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</si>
  <si>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</si>
  <si>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</si>
  <si>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</si>
  <si>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</si>
  <si>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</si>
  <si>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</si>
  <si>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</si>
  <si>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</si>
  <si>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</si>
  <si>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</si>
  <si>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</si>
  <si>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</si>
  <si>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</si>
  <si>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</si>
  <si>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</si>
  <si>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</si>
  <si>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</si>
  <si>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</si>
  <si>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</si>
  <si>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</si>
  <si>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</si>
  <si>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</si>
  <si>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</si>
  <si>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</si>
  <si>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</si>
  <si>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</si>
  <si>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</si>
  <si>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</si>
  <si>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</si>
  <si>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</si>
  <si>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</si>
  <si>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</si>
  <si>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</si>
  <si>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</si>
  <si>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</si>
  <si>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</si>
  <si>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</si>
  <si>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</si>
  <si>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</si>
  <si>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</si>
  <si>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</si>
  <si>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</si>
  <si>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</si>
  <si>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</si>
  <si>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</si>
  <si>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</si>
  <si>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</si>
  <si>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</si>
  <si>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</si>
  <si>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</si>
  <si>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</si>
  <si>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</si>
  <si>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</si>
  <si>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</si>
  <si>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</si>
  <si>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</si>
  <si>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</si>
  <si>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</si>
  <si>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</si>
  <si>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</si>
  <si>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</si>
  <si>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</si>
  <si>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</si>
  <si>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</si>
  <si>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</si>
  <si>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</si>
  <si>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</si>
  <si>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</si>
  <si>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</si>
  <si>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</si>
  <si>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</si>
  <si>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</si>
  <si>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</si>
  <si>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</si>
  <si>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</si>
  <si>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</si>
  <si>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</si>
  <si>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</si>
  <si>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</si>
  <si>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</si>
  <si>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</si>
  <si>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</si>
  <si>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</si>
  <si>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</si>
  <si>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</si>
  <si>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</si>
  <si>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</si>
  <si>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</si>
  <si>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</si>
  <si>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</si>
  <si>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</si>
  <si>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</si>
  <si>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</si>
  <si>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</si>
  <si>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</si>
  <si>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</si>
  <si>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</si>
  <si>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</si>
  <si>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</si>
  <si>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</si>
  <si>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</si>
  <si>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</si>
  <si>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</si>
  <si>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</si>
  <si>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</si>
  <si>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</si>
  <si>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</si>
  <si>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</si>
  <si>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</si>
  <si>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</si>
  <si>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</si>
  <si>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</si>
  <si>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</si>
  <si>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</si>
  <si>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</si>
  <si>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</si>
  <si>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</si>
  <si>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</si>
  <si>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</si>
  <si>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</si>
  <si>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</si>
  <si>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</si>
  <si>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</si>
  <si>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</si>
  <si>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</si>
  <si>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</si>
  <si>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</si>
  <si>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</si>
  <si>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</si>
  <si>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</si>
  <si>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</si>
  <si>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</si>
  <si>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</si>
  <si>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</si>
  <si>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</si>
  <si>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</si>
  <si>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</si>
  <si>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</si>
  <si>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</si>
  <si>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</si>
  <si>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</si>
  <si>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</si>
  <si>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</si>
  <si>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</si>
  <si>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</si>
  <si>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</si>
  <si>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</si>
  <si>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</si>
  <si>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</si>
  <si>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</si>
  <si>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</si>
  <si>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</si>
  <si>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</si>
  <si>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</si>
  <si>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</si>
  <si>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</si>
  <si>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</si>
  <si>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</si>
  <si>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</si>
  <si>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</si>
  <si>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</si>
  <si>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</si>
  <si>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</si>
  <si>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</si>
  <si>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</si>
  <si>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</si>
  <si>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</si>
  <si>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</si>
  <si>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</si>
  <si>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</si>
  <si>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</si>
  <si>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</si>
  <si>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</si>
  <si>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</si>
  <si>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</si>
  <si>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</si>
  <si>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</si>
  <si>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</si>
  <si>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</si>
  <si>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</si>
  <si>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</si>
  <si>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</si>
  <si>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</si>
  <si>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</si>
  <si>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</si>
  <si>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</si>
  <si>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</si>
  <si>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</si>
  <si>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</si>
  <si>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</si>
  <si>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</si>
  <si>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</si>
  <si>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</si>
  <si>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</si>
  <si>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</si>
  <si>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</si>
  <si>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</si>
  <si>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</si>
  <si>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</si>
  <si>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</si>
  <si>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</si>
  <si>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</si>
  <si>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</si>
  <si>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</si>
  <si>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</si>
  <si>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</si>
  <si>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</si>
  <si>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</si>
  <si>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</si>
  <si>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</si>
  <si>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</si>
  <si>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</si>
  <si>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</si>
  <si>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</si>
  <si>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</si>
  <si>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</si>
  <si>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</si>
  <si>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</si>
  <si>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</si>
  <si>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</si>
  <si>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</si>
  <si>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</si>
  <si>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</si>
  <si>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</si>
  <si>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</si>
  <si>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</si>
  <si>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</si>
  <si>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</si>
  <si>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</si>
  <si>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</si>
  <si>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</si>
  <si>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</si>
  <si>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</si>
  <si>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</si>
  <si>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</si>
  <si>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</si>
  <si>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</si>
  <si>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</si>
  <si>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</si>
  <si>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</si>
  <si>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</si>
  <si>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</si>
  <si>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</si>
  <si>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</si>
  <si>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</si>
  <si>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</si>
  <si>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</si>
  <si>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</si>
  <si>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</si>
  <si>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</si>
  <si>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</si>
  <si>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</si>
  <si>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</si>
  <si>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</si>
  <si>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</si>
  <si>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</si>
  <si>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</si>
  <si>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</si>
  <si>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</si>
  <si>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</si>
  <si>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</si>
  <si>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</si>
  <si>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</si>
  <si>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</si>
  <si>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</si>
  <si>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</si>
  <si>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</si>
  <si>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</si>
  <si>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</si>
  <si>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</si>
  <si>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</si>
  <si>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</si>
  <si>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</si>
  <si>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</si>
  <si>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</si>
  <si>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</si>
  <si>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</si>
  <si>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</si>
  <si>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</si>
  <si>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</si>
  <si>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</si>
  <si>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</si>
  <si>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</si>
  <si>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</si>
  <si>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</si>
  <si>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</si>
  <si>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</si>
  <si>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</si>
  <si>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</si>
  <si>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</si>
  <si>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</si>
  <si>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</si>
  <si>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</si>
  <si>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</si>
  <si>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</si>
  <si>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</si>
  <si>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</si>
  <si>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</si>
  <si>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</si>
  <si>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</si>
  <si>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</si>
  <si>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</si>
  <si>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</si>
  <si>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</si>
  <si>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</si>
  <si>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</si>
  <si>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</si>
  <si>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</si>
  <si>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</si>
  <si>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</si>
  <si>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</si>
  <si>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</si>
  <si>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</si>
  <si>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</si>
  <si>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</si>
  <si>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</si>
  <si>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</si>
  <si>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</si>
  <si>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</si>
  <si>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</si>
  <si>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</si>
  <si>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</si>
  <si>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</si>
  <si>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</si>
  <si>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</si>
  <si>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</si>
  <si>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</si>
  <si>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</si>
  <si>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</si>
  <si>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</si>
  <si>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</si>
  <si>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</si>
  <si>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</si>
  <si>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</si>
  <si>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</si>
  <si>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</si>
  <si>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</si>
  <si>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</si>
  <si>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</si>
  <si>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</si>
  <si>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</si>
  <si>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</si>
  <si>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</si>
  <si>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</si>
  <si>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</si>
  <si>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</si>
  <si>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</si>
  <si>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</si>
  <si>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</si>
  <si>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</si>
  <si>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</si>
  <si>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</si>
  <si>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</si>
  <si>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</si>
  <si>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</si>
  <si>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</si>
  <si>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</si>
  <si>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</si>
  <si>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</si>
  <si>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</si>
  <si>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</si>
  <si>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</si>
  <si>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</si>
  <si>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</si>
  <si>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</si>
  <si>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</si>
  <si>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</si>
  <si>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</si>
  <si>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</si>
  <si>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</si>
  <si>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</si>
  <si>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</si>
  <si>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</si>
  <si>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</si>
  <si>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</si>
  <si>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</si>
  <si>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</si>
  <si>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</si>
  <si>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</si>
  <si>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</si>
  <si>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</si>
  <si>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</si>
  <si>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</si>
  <si>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</si>
  <si>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</si>
  <si>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</si>
  <si>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</si>
  <si>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</si>
  <si>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</si>
  <si>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</si>
  <si>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</si>
  <si>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</si>
  <si>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</si>
  <si>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</si>
  <si>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</si>
  <si>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</si>
  <si>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</si>
  <si>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</si>
  <si>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</si>
  <si>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</si>
  <si>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</si>
  <si>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</si>
  <si>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</si>
  <si>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</si>
  <si>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</si>
  <si>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</si>
  <si>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</si>
  <si>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</si>
  <si>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</si>
  <si>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</si>
  <si>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</si>
  <si>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</si>
  <si>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</si>
  <si>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</si>
  <si>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</si>
  <si>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</si>
  <si>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</si>
  <si>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</si>
  <si>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</si>
  <si>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</si>
  <si>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</si>
  <si>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</si>
  <si>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</si>
  <si>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</si>
  <si>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</si>
  <si>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</si>
  <si>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</si>
  <si>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</si>
  <si>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</si>
  <si>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</si>
  <si>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</si>
  <si>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</si>
  <si>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</si>
  <si>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</si>
  <si>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</si>
  <si>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</si>
  <si>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</si>
  <si>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</si>
  <si>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</si>
  <si>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</si>
  <si>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</si>
  <si>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</si>
  <si>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</si>
  <si>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</si>
  <si>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</si>
  <si>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</si>
  <si>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</si>
  <si>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</si>
  <si>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</si>
  <si>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</si>
  <si>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</si>
  <si>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</si>
  <si>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</si>
  <si>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</si>
  <si>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</si>
  <si>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</si>
  <si>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</si>
  <si>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</si>
  <si>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</si>
  <si>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</si>
  <si>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</si>
  <si>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</si>
  <si>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</si>
  <si>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</si>
  <si>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</si>
  <si>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</si>
  <si>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</si>
  <si>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</si>
  <si>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</si>
  <si>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</si>
  <si>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</si>
  <si>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</si>
  <si>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</si>
  <si>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</si>
  <si>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</si>
  <si>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</si>
  <si>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</si>
  <si>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</si>
  <si>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</si>
  <si>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</si>
  <si>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</si>
  <si>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</si>
  <si>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</si>
  <si>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</si>
  <si>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</si>
  <si>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</si>
  <si>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</si>
  <si>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</si>
  <si>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</si>
  <si>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</si>
  <si>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</si>
  <si>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</si>
  <si>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</si>
  <si>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</si>
  <si>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</si>
  <si>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</si>
  <si>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</si>
  <si>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</si>
  <si>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</si>
  <si>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</si>
  <si>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</si>
  <si>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</si>
  <si>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</si>
  <si>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</si>
  <si>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</si>
  <si>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</si>
  <si>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</si>
  <si>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</si>
  <si>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</si>
  <si>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</si>
  <si>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</si>
  <si>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</si>
  <si>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</si>
  <si>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</si>
  <si>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</si>
  <si>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</si>
  <si>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</si>
  <si>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</si>
  <si>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</si>
  <si>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</si>
  <si>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</si>
  <si>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</si>
  <si>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</si>
  <si>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</si>
  <si>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</si>
  <si>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</si>
  <si>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</si>
  <si>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</si>
  <si>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</si>
  <si>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</si>
  <si>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</si>
  <si>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</si>
  <si>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</si>
  <si>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</si>
  <si>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</si>
  <si>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</si>
  <si>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</si>
  <si>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</si>
  <si>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</si>
  <si>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</si>
  <si>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</si>
  <si>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</si>
  <si>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</si>
  <si>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</si>
  <si>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</si>
  <si>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</si>
  <si>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</si>
  <si>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</si>
  <si>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</si>
  <si>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</si>
  <si>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</si>
  <si>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</si>
  <si>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</si>
  <si>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</si>
  <si>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</si>
  <si>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</si>
  <si>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</si>
  <si>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</si>
  <si>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</si>
  <si>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</si>
  <si>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</si>
  <si>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</si>
  <si>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</si>
  <si>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</si>
  <si>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</si>
  <si>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</si>
  <si>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</si>
  <si>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</si>
  <si>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</si>
  <si>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</si>
  <si>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</si>
  <si>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</si>
  <si>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</si>
  <si>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</si>
  <si>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</si>
  <si>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</si>
  <si>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</si>
  <si>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</si>
  <si>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</si>
  <si>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</si>
  <si>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</si>
  <si>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</si>
  <si>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</si>
  <si>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</si>
  <si>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</si>
  <si>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</si>
  <si>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</si>
  <si>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</si>
  <si>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</si>
  <si>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</si>
  <si>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</si>
  <si>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</si>
  <si>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</si>
  <si>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</si>
  <si>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</si>
  <si>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</si>
  <si>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</si>
  <si>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</si>
  <si>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</si>
  <si>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</si>
  <si>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</si>
  <si>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</si>
  <si>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ID: PCM-20251213-00000385</t>
  </si>
  <si>
    <t>Critical</t>
  </si>
  <si>
    <t xml:space="preserve">team on way need 150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</si>
  <si>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</si>
  <si>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</si>
  <si>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</si>
  <si>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</si>
  <si>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</si>
  <si>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</si>
  <si>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</si>
  <si>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</si>
  <si>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</si>
  <si>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</si>
  <si>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</si>
  <si>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</si>
  <si>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PCM-20251213-00000257</t>
  </si>
  <si>
    <t>5 G OFF &amp; site connected on PG</t>
  </si>
  <si>
    <t xml:space="preserve"> PCM-20250215-00000830 </t>
  </si>
  <si>
    <t>LTE site still down and  site located in aramco area access issue need special permission</t>
  </si>
  <si>
    <t>PCM-20251207-00002149</t>
  </si>
  <si>
    <t xml:space="preserve">Access issue, Site having Rent Issue owner refused to give access </t>
  </si>
  <si>
    <t xml:space="preserve">no pcm </t>
  </si>
  <si>
    <t>bik0168</t>
  </si>
  <si>
    <t>sceco cut on area and team save hub site ylm0161</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</si>
  <si>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</si>
  <si>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</si>
  <si>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</si>
  <si>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</si>
  <si>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</si>
  <si>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</si>
  <si>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</si>
  <si>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</si>
  <si>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</si>
  <si>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</si>
  <si>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</si>
  <si>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</si>
  <si>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</si>
  <si>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PCM-20251213-00000191</t>
  </si>
  <si>
    <t>cell flapping at LTE &amp; 5G turn off due to rectifier module faulty at site, under repair arrangement</t>
  </si>
  <si>
    <t>PCM-20251213-00000335</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</si>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</sst>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1" totalsRowShown="0" headerRowDxfId="97" dataDxfId="96" headerRowBorderDxfId="94" tableBorderDxfId="95" totalsRowBorderDxfId="93">
  <autoFilter ref="A1:L1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9" totalsRowShown="0" headerRowDxfId="80" dataDxfId="79" headerRowBorderDxfId="77" tableBorderDxfId="78" totalsRowBorderDxfId="76">
  <autoFilter ref="A1:L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6" totalsRowShown="0" headerRowDxfId="63" dataDxfId="62" headerRowBorderDxfId="60" tableBorderDxfId="61">
  <autoFilter ref="A1:L8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7" dataDxfId="46" headerRowBorderDxfId="44" tableBorderDxfId="45" totalsRowBorderDxfId="43">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0" totalsRowShown="0" headerRowDxfId="30" dataDxfId="29" headerRowBorderDxfId="27" tableBorderDxfId="28">
  <autoFilter ref="A1:M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2" totalsRowShown="0" headerRowDxfId="13" tableBorderDxfId="12">
  <autoFilter ref="A1:L34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tabSelected="1" workbookViewId="0">
      <selection activeCell="B9" sqref="B9"/>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341.4211692129611</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5</v>
      </c>
      <c r="D3" s="56" t="s">
        <v>9349</v>
      </c>
      <c r="E3" s="122" t="s">
        <v>39109</v>
      </c>
      <c r="F3" s="121">
        <v>46004.365497685183</v>
      </c>
      <c r="G3" s="120">
        <f ca="1">IFERROR(NOW()-F3,"-")</f>
        <v>4.0974537041620351E-3</v>
      </c>
      <c r="H3" s="121">
        <v>46004.359212962961</v>
      </c>
      <c r="I3" s="123" t="str">
        <f>IFERROR(VLOOKUP(D3,DB!A:F,6,0),"")</f>
        <v>SCECO</v>
      </c>
      <c r="J3" s="123" t="str">
        <f>IFERROR(VLOOKUP(D3,DB!A:G,7,0),"")</f>
        <v>Vandalized</v>
      </c>
      <c r="K3" s="119" t="s">
        <v>39110</v>
      </c>
      <c r="L3" s="118" t="str">
        <f>IFERROR(VLOOKUP(D3,DB!A:I,9,0),"")</f>
        <v>Latis</v>
      </c>
    </row>
    <row r="4" spans="1:15" ht="15" customHeight="1">
      <c r="A4" s="124"/>
      <c r="B4" s="123" t="str">
        <f>IFERROR(VLOOKUP(D4,DB!A:K,11,0),"")</f>
        <v/>
      </c>
      <c r="C4" s="123"/>
      <c r="D4" s="56"/>
      <c r="E4" s="122"/>
      <c r="F4" s="121"/>
      <c r="G4" s="120">
        <f ca="1">IFERROR(NOW()-F4,"-")</f>
        <v>46004.369595138887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46004.369595138887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46004.369595138887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46004.369595138887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46004.369595138887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46004.369595138887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46004.369595138887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46004.369595138887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46004.369595138887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46004.369595138887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46004.369595138887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46004.369595138887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46004.369595138887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46004.369595138887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46004.369595138887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46004.369595138887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46004.369595138887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46004.369595138887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46004.369595138887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46004.369595138887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46004.369595138887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46004.369595138887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46004.369595138887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46004.369595138887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46004.369595138887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46004.369595138887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46004.369595138887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46004.369595138887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46004.369595138887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46004.369595138887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46004.369595138887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46004.369595138887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46004.369595138887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46004.369595138887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46004.369595138887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46004.369595138887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46004.369595138887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46004.369595138887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46004.369595138887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46004.369595138887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46004.369595138887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46004.369595138887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46004.369595138887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46004.369595138887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46004.369595138887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46004.369595138887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46004.369595138887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46004.369595138887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46004.369595138887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46004.369595138887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46004.369595138887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46004.369595138887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46004.369595138887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46004.369595138887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46004.369595138887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46004.369595138887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46004.369595138887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46004.369595138887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46004.369595138887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46004.369595138887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46004.369595138887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46004.369595138887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46004.369595138887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46004.369595138887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46004.369595138887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46004.369595138887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46004.369595138887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46004.369595138887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46004.369595138887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46004.369595138887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46004.369595138887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46004.369595138887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46004.369595138887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46004.369595138887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46004.369595138887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46004.369595138887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46004.369595138887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46004.369595138887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46004.369595138887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46004.369595138887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46004.369595138887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46004.369595138887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46004.369595138887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46004.369595138887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46004.369595138887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46004.369595138887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46004.369595138887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46004.369595138887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46004.369595138887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46004.369595138887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46004.369595138887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46004.369595138887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46004.369595138887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46004.369595138887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46004.369595138887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46004.369595138887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46004.369595138887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46004.369595138887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46004.369595138887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46004.369595138887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46004.369595138887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46004.369595138887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46004.369595138887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46004.369595138887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46004.369595138887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46004.369595138887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46004.369595138887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46004.369595138887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46004.369595138887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46004.369595138887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46004.369595138887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46004.369595138887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46004.369595138887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46004.369595138887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46004.369595138887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46004.369595138887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46004.369595138887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46004.369595138887</v>
      </c>
      <c r="H121" s="121"/>
      <c r="I121" s="123" t="str">
        <f>IFERROR(VLOOKUP(D121,DB!A:F,6,0),"")</f>
        <v/>
      </c>
      <c r="J121" s="123" t="str">
        <f>IFERROR(VLOOKUP(D121,DB!A:G,7,0),"")</f>
        <v/>
      </c>
      <c r="K121" s="119"/>
      <c r="L121" s="118" t="str">
        <f>IFERROR(VLOOKUP(D121,DB!A:I,9,0),"")</f>
        <v/>
      </c>
    </row>
  </sheetData>
  <customSheetViews>
    <customSheetView guid="{F6042A99-DD27-4453-835D-0834D95730CC}" filter="1" showAutoFilter="1">
      <pageMargins left="0" right="0" top="0" bottom="0" header="0" footer="0"/>
      <autoFilter ref="B1:M1" xr:uid="{C2CD5C6E-7D66-4422-80E9-B3D619BF746F}"/>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9"/>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179.36975717592577</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19.982176157405775</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7.014213194444892</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3.537685416667955</v>
      </c>
      <c r="H6" s="97">
        <v>46001.70820601852</v>
      </c>
      <c r="I6" s="18" t="str">
        <f>IFERROR(VLOOKUP(D6,DB!A:F,6,0),"")</f>
        <v>SCECO-Rental-Genset</v>
      </c>
      <c r="J6" s="18" t="str">
        <f>IFERROR(VLOOKUP(D6,DB!A:G,7,0),"")</f>
        <v>In progress</v>
      </c>
      <c r="K6" s="19" t="s">
        <v>39122</v>
      </c>
      <c r="L6" s="18" t="str">
        <f>IFERROR(VLOOKUP(D6,DB!A:I,9,0),"")</f>
        <v>Latis</v>
      </c>
    </row>
    <row r="7" spans="1:12" ht="31.5" customHeight="1">
      <c r="A7" s="96" t="s">
        <v>39123</v>
      </c>
      <c r="B7" s="18" t="str">
        <f>IFERROR(VLOOKUP(D7,DB!A:K,11,0),"")</f>
        <v>R2</v>
      </c>
      <c r="C7" s="18">
        <v>1</v>
      </c>
      <c r="D7" s="18" t="s">
        <v>19917</v>
      </c>
      <c r="E7" s="81" t="s">
        <v>39106</v>
      </c>
      <c r="F7" s="97">
        <v>46004.273738425924</v>
      </c>
      <c r="G7" s="98">
        <f ca="1">IFERROR(NOW()-F7,"-")</f>
        <v>9.5856712963723112E-2</v>
      </c>
      <c r="H7" s="97">
        <v>46004.268182870372</v>
      </c>
      <c r="I7" s="18" t="str">
        <f>IFERROR(VLOOKUP(D7,DB!A:F,6,0),"")</f>
        <v>SCECO</v>
      </c>
      <c r="J7" s="18" t="str">
        <f>IFERROR(VLOOKUP(D7,DB!A:G,7,0),"")</f>
        <v>Dead</v>
      </c>
      <c r="K7" s="19" t="s">
        <v>39124</v>
      </c>
      <c r="L7" s="18" t="str">
        <f>IFERROR(VLOOKUP(D7,DB!A:I,9,0),"")</f>
        <v>Latis</v>
      </c>
    </row>
    <row r="8" spans="1:12" ht="31.5" customHeight="1">
      <c r="A8" s="96"/>
      <c r="B8" s="18" t="str">
        <f>IFERROR(VLOOKUP(D8,DB!A:K,11,0),"")</f>
        <v/>
      </c>
      <c r="C8" s="18"/>
      <c r="D8" s="18"/>
      <c r="E8" s="81"/>
      <c r="F8" s="97"/>
      <c r="G8" s="98">
        <f ca="1">IFERROR(NOW()-F8,"-")</f>
        <v>46004.369595138887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46004.369595138887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46004.369595138887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46004.369595138887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46004.369595138887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46004.369595138887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46004.369595138887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46004.369595138887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46004.369595138887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46004.369595138887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46004.369595138887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46004.369595138887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46004.369595138887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46004.369595138887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46004.369595138887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46004.369595138887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46004.369595138887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46004.369595138887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46004.369595138887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46004.369595138887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46004.369595138887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46004.369595138887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46004.369595138887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46004.369595138887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46004.369595138887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46004.369595138887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46004.369595138887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46004.369595138887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46004.369595138887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46004.369595138887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46004.369595138887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46004.369595138887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46004.369595138887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46004.369595138887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46004.369595138887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46004.369595138887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46004.369595138887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46004.369595138887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46004.369595138887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46004.369595138887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46004.369595138887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46004.369595138887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46004.369595138887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46004.369595138887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46004.369595138887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46004.369595138887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46004.369595138887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46004.369595138887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46004.369595138887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46004.369595138887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46004.369595138887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46004.369595138887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46004.369595138887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46004.369595138887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46004.369595138887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46004.369595138887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46004.369595138887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46004.369595138887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46004.369595138887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46004.369595138887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46004.369595138887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46004.369595138887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46004.369595138887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46004.369595138887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46004.369595138887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46004.369595138887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46004.369595138887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46004.369595138887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46004.369595138887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46004.369595138887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46004.369595138887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46004.369595138887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46004.369595138887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46004.369595138887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46004.369595138887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46004.369595138887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46004.369595138887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46004.369595138887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46004.369595138887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46004.369595138887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46004.369595138887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46004.369595138887</v>
      </c>
      <c r="H89" s="97"/>
      <c r="I89" s="18" t="str">
        <f>IFERROR(VLOOKUP(D89,DB!A:F,6,0),"")</f>
        <v/>
      </c>
      <c r="J89" s="18" t="str">
        <f>IFERROR(VLOOKUP(D89,DB!A:G,7,0),"")</f>
        <v/>
      </c>
      <c r="K89" s="19"/>
      <c r="L89" s="18" t="str">
        <f>IFERROR(VLOOKUP(D89,DB!A:I,9,0),"")</f>
        <v/>
      </c>
    </row>
    <row r="90" spans="1:12" ht="31.5" customHeight="1">
      <c r="A90" s="144"/>
      <c r="B90" s="145" t="str">
        <f>IFERROR(VLOOKUP(D90,DB!A:K,11,0),"")</f>
        <v/>
      </c>
      <c r="C90" s="145"/>
      <c r="D90" s="145"/>
      <c r="E90" s="145"/>
      <c r="F90" s="146"/>
      <c r="G90" s="147">
        <f ca="1">IFERROR(NOW()-F90,"-")</f>
        <v>46004.369595138887</v>
      </c>
      <c r="H90" s="146"/>
      <c r="I90" s="145" t="str">
        <f>IFERROR(VLOOKUP(D90,DB!A:F,6,0),"")</f>
        <v/>
      </c>
      <c r="J90" s="145" t="str">
        <f>IFERROR(VLOOKUP(D90,DB!A:G,7,0),"")</f>
        <v/>
      </c>
      <c r="K90" s="148"/>
      <c r="L90" s="145" t="str">
        <f>IFERROR(VLOOKUP(D90,DB!A:I,9,0),"")</f>
        <v/>
      </c>
    </row>
    <row r="91" spans="1:12" ht="31.5" customHeight="1">
      <c r="A91" s="96"/>
      <c r="B91" s="18" t="str">
        <f>IFERROR(VLOOKUP(D91,DB!A:K,11,0),"")</f>
        <v/>
      </c>
      <c r="C91" s="18"/>
      <c r="D91" s="18"/>
      <c r="E91" s="18"/>
      <c r="F91" s="97"/>
      <c r="G91" s="98">
        <f ca="1">IFERROR(NOW()-F91,"-")</f>
        <v>46004.369595138887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46004.369595138887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46004.369595138887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46004.369595138887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46004.369595138887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46004.369595138887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46004.369595138887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46004.369595138887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46004.369595138887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46004.369595138887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46004.369595138887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46004.369595138887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46004.369595138887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46004.369595138887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46004.369595138887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46004.369595138887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46004.369595138887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46004.369595138887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46004.369595138887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46004.369595138887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46004.369595138887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46004.369595138887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46004.369595138887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46004.369595138887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46004.369595138887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46004.369595138887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46004.369595138887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46004.369595138887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46004.369595138887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46004.369595138887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46004.369595138887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46004.369595138887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46004.369595138887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46004.369595138887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46004.369595138887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46004.369595138887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46004.369595138887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46004.369595138887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46004.369595138887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46004.369595138887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46004.369595138887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46004.369595138887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46004.369595138887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46004.369595138887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46004.369595138887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46004.369595138887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46004.369595138887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46004.369595138887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46004.369595138887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46004.369595138887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46004.369595138887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46004.369595138887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46004.369595138887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46004.369595138887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46004.369595138887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46004.369595138887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46004.369595138887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46004.369595138887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46004.369595138887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46004.369595138887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46004.369595138887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46004.369595138887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46004.369595138887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46004.369595138887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46004.369595138887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46004.369595138887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46004.369595138887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46004.369595138887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46004.369595138887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46004.369595138887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46004.369595138887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46004.369595138887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46004.369595138887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46004.369595138887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46004.369595138887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46004.369595138887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46004.369595138887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46004.369595138887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46004.369595138887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46004.369595138887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46004.369595138887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46004.369595138887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46004.369595138887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46004.369595138887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46004.369595138887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46004.369595138887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46004.369595138887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46004.369595138887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46004.369595138887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46004.369595138887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46004.369595138887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46004.369595138887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46004.369595138887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46004.369595138887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46004.369595138887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46004.369595138887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46004.369595138887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46004.369595138887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46004.369595138887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46004.369595138887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46004.369595138887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46004.369595138887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46004.369595138887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46004.369595138887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46004.369595138887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46004.369595138887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46004.369595138887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46004.369595138887</v>
      </c>
      <c r="H198" s="97"/>
      <c r="I198" s="18" t="str">
        <f>IFERROR(VLOOKUP(D198,DB!A:F,6,0),"")</f>
        <v/>
      </c>
      <c r="J198" s="18" t="str">
        <f>IFERROR(VLOOKUP(D198,DB!A:G,7,0),"")</f>
        <v/>
      </c>
      <c r="K198" s="19"/>
      <c r="L198" s="18" t="str">
        <f>IFERROR(VLOOKUP(D198,DB!A:I,9,0),"")</f>
        <v/>
      </c>
    </row>
    <row r="199" spans="1:12" ht="31.5" customHeight="1">
      <c r="A199" s="144"/>
      <c r="B199" s="145" t="str">
        <f>IFERROR(VLOOKUP(D199,DB!A:K,11,0),"")</f>
        <v/>
      </c>
      <c r="C199" s="145"/>
      <c r="D199" s="145"/>
      <c r="E199" s="145"/>
      <c r="F199" s="146"/>
      <c r="G199" s="147">
        <f ca="1">IFERROR(NOW()-F199,"-")</f>
        <v>46004.369595138887</v>
      </c>
      <c r="H199" s="146"/>
      <c r="I199" s="145" t="str">
        <f>IFERROR(VLOOKUP(D199,DB!A:F,6,0),"")</f>
        <v/>
      </c>
      <c r="J199" s="145" t="str">
        <f>IFERROR(VLOOKUP(D199,DB!A:G,7,0),"")</f>
        <v/>
      </c>
      <c r="K199" s="148"/>
      <c r="L199" s="145" t="str">
        <f>IFERROR(VLOOKUP(D199,DB!A:I,9,0),"")</f>
        <v/>
      </c>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6"/>
  <sheetViews>
    <sheetView workbookViewId="0">
      <selection activeCell="J14" sqref="J14"/>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9" ca="1" si="0">IFERROR(NOW()-F2,"-")</f>
        <v>46004.369595138887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46004.369595138887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46004.369595138887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46004.369595138887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46004.369595138887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46004.369595138887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46004.369595138887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46004.369595138887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ref="G10:G73" ca="1" si="1">IFERROR(NOW()-F10,"-")</f>
        <v>46004.369595138887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46004.369595138887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46004.369595138887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46004.369595138887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46004.369595138887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46004.369595138887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46004.369595138887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46004.369595138887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46004.369595138887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46004.369595138887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46004.369595138887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46004.369595138887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46004.369595138887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46004.369595138887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46004.369595138887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46004.369595138887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46004.369595138887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46004.369595138887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46004.369595138887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46004.369595138887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46004.369595138887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46004.369595138887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46004.369595138887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46004.369595138887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46004.369595138887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46004.369595138887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46004.369595138887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46004.369595138887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46004.369595138887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46004.369595138887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46004.369595138887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46004.369595138887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46004.369595138887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46004.369595138887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46004.369595138887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46004.369595138887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46004.369595138887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46004.369595138887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46004.369595138887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46004.369595138887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46004.369595138887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46004.369595138887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46004.369595138887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46004.369595138887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46004.369595138887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46004.369595138887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46004.369595138887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46004.369595138887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46004.369595138887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46004.369595138887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46004.369595138887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46004.369595138887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46004.369595138887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46004.369595138887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46004.369595138887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46004.369595138887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46004.369595138887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46004.369595138887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46004.369595138887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46004.369595138887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46004.369595138887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46004.369595138887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46004.369595138887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46004.369595138887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ref="G74:G137" ca="1" si="2">IFERROR(NOW()-F74,"-")</f>
        <v>46004.369595138887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46004.369595138887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46004.369595138887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46004.369595138887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46004.369595138887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46004.369595138887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46004.369595138887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46004.369595138887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46004.369595138887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46004.369595138887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46004.369595138887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46004.369595138887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46004.369595138887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46004.369595138887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46004.369595138887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46004.369595138887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46004.369595138887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46004.369595138887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46004.369595138887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46004.369595138887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46004.369595138887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46004.369595138887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46004.369595138887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46004.369595138887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46004.369595138887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46004.369595138887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46004.369595138887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46004.369595138887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46004.369595138887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46004.369595138887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46004.369595138887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46004.369595138887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46004.369595138887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46004.369595138887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46004.369595138887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46004.369595138887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46004.369595138887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46004.369595138887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46004.369595138887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46004.369595138887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46004.369595138887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46004.369595138887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46004.369595138887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46004.369595138887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46004.369595138887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46004.369595138887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46004.369595138887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46004.369595138887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46004.369595138887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46004.369595138887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46004.369595138887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46004.369595138887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46004.369595138887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46004.369595138887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46004.369595138887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46004.369595138887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46004.369595138887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46004.369595138887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46004.369595138887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46004.369595138887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46004.369595138887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46004.369595138887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46004.369595138887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46004.369595138887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ref="G138:G201" ca="1" si="3">IFERROR(NOW()-F138,"-")</f>
        <v>46004.369595138887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46004.369595138887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46004.369595138887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46004.369595138887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46004.369595138887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46004.369595138887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46004.369595138887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46004.369595138887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46004.369595138887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46004.369595138887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46004.369595138887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46004.369595138887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46004.369595138887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46004.369595138887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46004.369595138887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46004.369595138887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46004.369595138887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46004.369595138887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46004.369595138887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46004.369595138887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46004.369595138887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46004.369595138887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46004.369595138887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46004.369595138887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46004.369595138887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46004.369595138887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46004.369595138887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46004.369595138887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46004.369595138887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46004.369595138887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46004.369595138887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46004.369595138887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46004.369595138887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46004.369595138887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46004.369595138887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46004.369595138887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46004.369595138887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46004.369595138887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46004.369595138887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46004.369595138887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46004.369595138887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46004.369595138887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46004.369595138887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46004.369595138887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46004.369595138887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46004.369595138887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46004.369595138887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46004.369595138887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46004.369595138887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46004.369595138887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46004.369595138887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46004.369595138887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46004.369595138887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46004.369595138887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46004.369595138887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46004.369595138887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46004.369595138887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46004.369595138887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46004.369595138887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46004.369595138887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46004.369595138887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46004.369595138887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46004.369595138887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46004.369595138887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ref="G202:G265" ca="1" si="4">IFERROR(NOW()-F202,"-")</f>
        <v>46004.369595138887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46004.369595138887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46004.369595138887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46004.369595138887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46004.369595138887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46004.369595138887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46004.369595138887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46004.369595138887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46004.369595138887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46004.369595138887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46004.369595138887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46004.369595138887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46004.369595138887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46004.369595138887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46004.369595138887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46004.369595138887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46004.369595138887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46004.369595138887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46004.369595138887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46004.369595138887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46004.369595138887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46004.369595138887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46004.369595138887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46004.369595138887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46004.369595138887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46004.369595138887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46004.369595138887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46004.369595138887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46004.369595138887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46004.369595138887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46004.369595138887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46004.369595138887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46004.369595138887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46004.369595138887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46004.369595138887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46004.369595138887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46004.369595138887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46004.369595138887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46004.369595138887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46004.369595138887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46004.369595138887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46004.369595138887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46004.369595138887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46004.369595138887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46004.369595138887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46004.369595138887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46004.369595138887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46004.369595138887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46004.369595138887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46004.369595138887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46004.369595138887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46004.369595138887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46004.369595138887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46004.369595138887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46004.369595138887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46004.369595138887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46004.369595138887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46004.369595138887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46004.369595138887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46004.369595138887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46004.369595138887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46004.369595138887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46004.369595138887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46004.369595138887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ref="G266:G329" ca="1" si="5">IFERROR(NOW()-F266,"-")</f>
        <v>46004.369595138887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46004.369595138887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46004.369595138887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46004.369595138887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46004.369595138887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46004.369595138887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46004.369595138887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46004.369595138887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46004.369595138887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46004.369595138887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46004.369595138887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46004.369595138887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46004.369595138887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46004.369595138887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46004.369595138887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46004.369595138887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46004.369595138887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46004.369595138887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46004.369595138887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46004.369595138887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46004.369595138887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46004.369595138887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46004.369595138887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46004.369595138887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46004.369595138887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46004.369595138887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46004.369595138887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46004.369595138887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46004.369595138887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46004.369595138887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46004.369595138887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46004.369595138887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46004.369595138887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46004.369595138887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46004.369595138887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46004.369595138887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46004.369595138887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46004.369595138887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46004.369595138887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46004.369595138887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46004.369595138887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46004.369595138887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46004.369595138887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46004.369595138887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46004.369595138887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46004.369595138887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46004.369595138887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46004.369595138887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46004.369595138887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46004.369595138887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46004.369595138887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46004.369595138887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46004.369595138887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46004.369595138887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46004.369595138887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46004.369595138887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46004.369595138887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46004.369595138887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46004.369595138887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46004.369595138887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46004.369595138887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46004.369595138887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46004.369595138887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46004.369595138887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ref="G330:G393" ca="1" si="6">IFERROR(NOW()-F330,"-")</f>
        <v>46004.369595138887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46004.369595138887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46004.369595138887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46004.369595138887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46004.369595138887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46004.369595138887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46004.369595138887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46004.369595138887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46004.369595138887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46004.369595138887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46004.369595138887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46004.369595138887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46004.369595138887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46004.369595138887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46004.369595138887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46004.369595138887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46004.369595138887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46004.369595138887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46004.369595138887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46004.369595138887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46004.369595138887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46004.369595138887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46004.369595138887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46004.369595138887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46004.369595138887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46004.369595138887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46004.369595138887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46004.369595138887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46004.369595138887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46004.369595138887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46004.369595138887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46004.369595138887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46004.369595138887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46004.369595138887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46004.369595138887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46004.369595138887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46004.369595138887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46004.369595138887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46004.369595138887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46004.369595138887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46004.369595138887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46004.369595138887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46004.369595138887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46004.369595138887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46004.369595138887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46004.369595138887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46004.369595138887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46004.369595138887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46004.369595138887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46004.369595138887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46004.369595138887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46004.369595138887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46004.369595138887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46004.369595138887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46004.369595138887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46004.369595138887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46004.369595138887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46004.369595138887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46004.369595138887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46004.369595138887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46004.369595138887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46004.369595138887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46004.369595138887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46004.369595138887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ref="G394:G457" ca="1" si="7">IFERROR(NOW()-F394,"-")</f>
        <v>46004.369595138887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46004.369595138887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46004.369595138887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46004.369595138887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46004.369595138887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46004.369595138887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46004.369595138887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46004.369595138887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46004.369595138887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46004.369595138887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46004.369595138887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46004.369595138887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46004.369595138887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46004.369595138887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46004.369595138887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46004.369595138887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46004.369595138887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46004.369595138887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46004.369595138887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46004.369595138887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46004.369595138887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46004.369595138887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46004.369595138887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46004.369595138887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46004.369595138887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46004.369595138887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46004.369595138887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46004.369595138887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46004.369595138887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46004.369595138887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46004.369595138887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46004.369595138887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46004.369595138887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46004.369595138887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46004.369595138887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46004.369595138887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46004.369595138887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46004.369595138887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46004.369595138887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46004.369595138887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46004.369595138887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46004.369595138887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46004.369595138887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46004.369595138887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46004.369595138887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46004.369595138887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46004.369595138887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46004.369595138887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46004.369595138887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46004.369595138887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46004.369595138887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46004.369595138887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46004.369595138887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46004.369595138887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46004.369595138887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46004.369595138887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46004.369595138887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46004.369595138887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46004.369595138887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46004.369595138887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46004.369595138887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46004.369595138887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46004.369595138887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46004.369595138887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ref="G458:G521" ca="1" si="8">IFERROR(NOW()-F458,"-")</f>
        <v>46004.369595138887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46004.369595138887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46004.369595138887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46004.369595138887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46004.369595138887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46004.369595138887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46004.369595138887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46004.369595138887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46004.369595138887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46004.369595138887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46004.369595138887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46004.369595138887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46004.369595138887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46004.369595138887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46004.369595138887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46004.369595138887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46004.369595138887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46004.369595138887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46004.369595138887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46004.369595138887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46004.369595138887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46004.369595138887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46004.369595138887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46004.369595138887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46004.369595138887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46004.369595138887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46004.369595138887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46004.369595138887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46004.369595138887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46004.369595138887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46004.369595138887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46004.369595138887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46004.369595138887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46004.369595138887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46004.369595138887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46004.369595138887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46004.369595138887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46004.369595138887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46004.369595138887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46004.369595138887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46004.369595138887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46004.369595138887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46004.369595138887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46004.369595138887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46004.369595138887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46004.369595138887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46004.369595138887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46004.369595138887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46004.369595138887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46004.369595138887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46004.369595138887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46004.369595138887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46004.369595138887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46004.369595138887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46004.369595138887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46004.369595138887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46004.369595138887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46004.369595138887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46004.369595138887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46004.369595138887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46004.369595138887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46004.369595138887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46004.369595138887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46004.369595138887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ref="G522:G585" ca="1" si="9">IFERROR(NOW()-F522,"-")</f>
        <v>46004.369595138887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46004.369595138887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46004.369595138887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46004.369595138887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46004.369595138887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46004.369595138887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46004.369595138887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46004.369595138887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46004.369595138887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46004.369595138887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46004.369595138887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46004.369595138887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46004.369595138887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46004.369595138887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46004.369595138887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46004.369595138887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46004.369595138887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46004.369595138887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46004.369595138887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46004.369595138887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46004.369595138887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46004.369595138887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46004.369595138887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46004.369595138887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46004.369595138887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46004.369595138887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46004.369595138887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46004.369595138887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46004.369595138887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46004.369595138887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46004.369595138887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46004.369595138887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46004.369595138887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46004.369595138887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46004.369595138887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46004.369595138887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46004.369595138887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46004.369595138887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46004.369595138887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46004.369595138887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46004.369595138887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46004.369595138887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46004.369595138887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46004.369595138887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46004.369595138887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46004.369595138887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46004.369595138887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46004.369595138887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46004.369595138887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46004.369595138887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46004.369595138887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46004.369595138887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46004.369595138887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46004.369595138887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46004.369595138887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46004.369595138887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46004.369595138887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46004.369595138887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46004.369595138887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46004.369595138887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46004.369595138887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46004.369595138887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46004.369595138887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46004.369595138887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ref="G586:G649" ca="1" si="10">IFERROR(NOW()-F586,"-")</f>
        <v>46004.369595138887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46004.369595138887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46004.369595138887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46004.369595138887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46004.369595138887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46004.369595138887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46004.369595138887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46004.369595138887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46004.369595138887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46004.369595138887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46004.369595138887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46004.369595138887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46004.369595138887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46004.369595138887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46004.369595138887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46004.369595138887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46004.369595138887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46004.369595138887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46004.369595138887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46004.369595138887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46004.369595138887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46004.369595138887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46004.369595138887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46004.369595138887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46004.369595138887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46004.369595138887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46004.369595138887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46004.369595138887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46004.369595138887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46004.369595138887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46004.369595138887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46004.369595138887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46004.369595138887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46004.369595138887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46004.369595138887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46004.369595138887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46004.369595138887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46004.369595138887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46004.369595138887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46004.369595138887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46004.369595138887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46004.369595138887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46004.369595138887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46004.369595138887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46004.369595138887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46004.369595138887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46004.369595138887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46004.369595138887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46004.369595138887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46004.369595138887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46004.369595138887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46004.369595138887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46004.369595138887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46004.369595138887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46004.369595138887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46004.369595138887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46004.369595138887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46004.369595138887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46004.369595138887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46004.369595138887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46004.369595138887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46004.369595138887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46004.369595138887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46004.369595138887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ref="G650:G713" ca="1" si="11">IFERROR(NOW()-F650,"-")</f>
        <v>46004.369595138887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46004.369595138887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46004.369595138887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46004.369595138887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46004.369595138887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46004.369595138887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46004.369595138887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46004.369595138887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46004.369595138887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46004.369595138887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46004.369595138887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46004.369595138887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46004.369595138887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46004.369595138887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46004.369595138887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46004.369595138887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46004.369595138887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46004.369595138887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46004.369595138887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46004.369595138887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46004.369595138887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46004.369595138887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46004.369595138887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46004.369595138887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46004.369595138887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46004.369595138887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46004.369595138887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46004.369595138887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46004.369595138887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46004.369595138887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46004.369595138887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46004.369595138887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46004.369595138887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46004.369595138887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46004.369595138887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46004.369595138887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46004.369595138887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46004.369595138887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46004.369595138887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46004.369595138887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46004.369595138887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46004.369595138887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46004.369595138887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46004.369595138887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46004.369595138887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46004.369595138887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46004.369595138887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46004.369595138887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46004.369595138887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46004.369595138887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46004.369595138887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46004.369595138887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46004.369595138887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46004.369595138887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46004.369595138887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46004.369595138887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46004.369595138887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46004.369595138887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46004.369595138887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46004.369595138887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46004.369595138887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46004.369595138887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46004.369595138887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46004.369595138887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ref="G714:G777" ca="1" si="12">IFERROR(NOW()-F714,"-")</f>
        <v>46004.369595138887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46004.369595138887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46004.369595138887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46004.369595138887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46004.369595138887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46004.369595138887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46004.369595138887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46004.369595138887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46004.369595138887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46004.369595138887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46004.369595138887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46004.369595138887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46004.369595138887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46004.369595138887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46004.369595138887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46004.369595138887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46004.369595138887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46004.369595138887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46004.369595138887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46004.369595138887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46004.369595138887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46004.369595138887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46004.369595138887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46004.369595138887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46004.369595138887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46004.369595138887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46004.369595138887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46004.369595138887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46004.369595138887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46004.369595138887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46004.369595138887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46004.369595138887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46004.369595138887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46004.369595138887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46004.369595138887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46004.369595138887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46004.369595138887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46004.369595138887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46004.369595138887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46004.369595138887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46004.369595138887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46004.369595138887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46004.369595138887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46004.369595138887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46004.369595138887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46004.369595138887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46004.369595138887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46004.369595138887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46004.369595138887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46004.369595138887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46004.369595138887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46004.369595138887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46004.369595138887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46004.369595138887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46004.369595138887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46004.369595138887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46004.369595138887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46004.369595138887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46004.369595138887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46004.369595138887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46004.369595138887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46004.369595138887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46004.369595138887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46004.369595138887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ref="G778:G841" ca="1" si="13">IFERROR(NOW()-F778,"-")</f>
        <v>46004.369595138887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46004.369595138887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46004.369595138887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46004.369595138887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46004.369595138887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46004.369595138887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46004.369595138887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46004.369595138887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46004.369595138887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46004.369595138887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46004.369595138887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46004.369595138887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46004.369595138887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46004.369595138887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46004.369595138887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46004.369595138887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46004.369595138887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46004.369595138887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46004.369595138887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46004.369595138887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46004.369595138887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46004.369595138887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46004.369595138887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46004.369595138887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46004.369595138887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46004.369595138887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46004.369595138887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46004.369595138887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46004.369595138887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46004.369595138887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46004.369595138887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46004.369595138887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46004.369595138887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46004.369595138887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46004.369595138887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46004.369595138887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46004.369595138887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46004.369595138887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46004.369595138887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46004.369595138887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46004.369595138887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46004.369595138887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46004.369595138887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46004.369595138887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46004.369595138887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46004.369595138887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46004.369595138887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46004.369595138887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46004.369595138887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46004.369595138887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46004.369595138887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46004.369595138887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46004.369595138887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46004.369595138887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46004.369595138887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46004.369595138887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46004.369595138887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46004.369595138887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46004.369595138887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46004.369595138887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46004.369595138887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46004.369595138887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46004.369595138887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46004.369595138887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ref="G842:G856" ca="1" si="14">IFERROR(NOW()-F842,"-")</f>
        <v>46004.369595138887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46004.369595138887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46004.369595138887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46004.369595138887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46004.369595138887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46004.369595138887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46004.369595138887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46004.369595138887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46004.369595138887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46004.369595138887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46004.369595138887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46004.369595138887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46004.369595138887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46004.369595138887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46004.369595138887</v>
      </c>
      <c r="H856" s="22"/>
      <c r="I856" s="19" t="str">
        <f>IFERROR(VLOOKUP(D856,DB!A:F,6,0),"")</f>
        <v/>
      </c>
      <c r="J856" s="18" t="str">
        <f>IFERROR(VLOOKUP(D856,DB!A:G,7,0),"")</f>
        <v/>
      </c>
      <c r="K856" s="42"/>
      <c r="L856" s="23" t="str">
        <f>IFERROR(VLOOKUP(D856,DB!A:I,9,0),"")</f>
        <v/>
      </c>
    </row>
  </sheetData>
  <dataValidations count="2">
    <dataValidation allowBlank="1" showInputMessage="1" showErrorMessage="1" sqref="E1" xr:uid="{5914219A-CB83-432D-936A-CC0CB6F3982A}"/>
    <dataValidation type="list" allowBlank="1" showInputMessage="1" showErrorMessage="1" sqref="E2:E8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39125</v>
      </c>
      <c r="B2" s="87" t="str">
        <f>IFERROR(VLOOKUP(D2,DB!A:K,11,0),"")</f>
        <v>R4</v>
      </c>
      <c r="C2" s="89">
        <v>1</v>
      </c>
      <c r="D2" s="87" t="s">
        <v>35166</v>
      </c>
      <c r="E2" s="90" t="s">
        <v>39106</v>
      </c>
      <c r="F2" s="91">
        <v>45703.480717592596</v>
      </c>
      <c r="G2" s="92">
        <f ca="1">IFERROR(NOW()-F2,"")</f>
        <v>300.88887754629104</v>
      </c>
      <c r="H2" s="91">
        <v>45703.474768518521</v>
      </c>
      <c r="I2" s="91" t="str">
        <f>IFERROR(VLOOKUP(D2,DB!A:F,6,0),"")</f>
        <v>SCECO</v>
      </c>
      <c r="J2" s="91" t="str">
        <f>IFERROR(VLOOKUP(D2,DB!A:G,7,0),"")</f>
        <v>Dead</v>
      </c>
      <c r="K2" s="93" t="s">
        <v>39126</v>
      </c>
      <c r="L2" s="87" t="str">
        <f>IFERROR(VLOOKUP(D2,DB!A:I,9,0),"")</f>
        <v>Latis</v>
      </c>
    </row>
    <row r="3" spans="1:16" ht="19.5" customHeight="1">
      <c r="A3" s="106" t="s">
        <v>39127</v>
      </c>
      <c r="B3" s="106" t="str">
        <f>IFERROR(VLOOKUP(D3,DB!A:K,11,0),"")</f>
        <v>R4</v>
      </c>
      <c r="C3" s="89">
        <v>2</v>
      </c>
      <c r="D3" s="87" t="s">
        <v>32943</v>
      </c>
      <c r="E3" s="90" t="s">
        <v>39106</v>
      </c>
      <c r="F3" s="91">
        <v>45998.79414351852</v>
      </c>
      <c r="G3" s="92">
        <f t="shared" ref="G3" ca="1" si="0">IFERROR(NOW()-F3,"")</f>
        <v>5.5754516203669482</v>
      </c>
      <c r="H3" s="91">
        <v>45998.664027777777</v>
      </c>
      <c r="I3" s="106" t="str">
        <f>IFERROR(VLOOKUP(D3,DB!A:F,6,0),"")</f>
        <v>SCECO</v>
      </c>
      <c r="J3" s="106" t="str">
        <f>IFERROR(VLOOKUP(D3,DB!A:G,7,0),"")</f>
        <v>Vandalized</v>
      </c>
      <c r="K3" s="93" t="s">
        <v>39128</v>
      </c>
      <c r="L3" s="87" t="str">
        <f>IFERROR(VLOOKUP(D3,DB!A:I,9,0),"")</f>
        <v>Latis</v>
      </c>
    </row>
    <row r="4" spans="1:16" ht="15" customHeight="1">
      <c r="A4" s="106" t="s">
        <v>39129</v>
      </c>
      <c r="B4" s="106" t="str">
        <f>IFERROR(VLOOKUP(D4,DB!A:K,11,0),"")</f>
        <v>R4</v>
      </c>
      <c r="C4" s="89">
        <v>1</v>
      </c>
      <c r="D4" s="87" t="s">
        <v>39130</v>
      </c>
      <c r="E4" s="90" t="s">
        <v>39106</v>
      </c>
      <c r="F4" s="91"/>
      <c r="G4" s="92">
        <f ca="1">IFERROR(NOW()-F4,"")</f>
        <v>46004.369595138887</v>
      </c>
      <c r="H4" s="91">
        <v>46004.344143518516</v>
      </c>
      <c r="I4" s="106" t="str">
        <f>IFERROR(VLOOKUP(D4,DB!A:F,6,0),"")</f>
        <v>SCECO</v>
      </c>
      <c r="J4" s="106" t="str">
        <f>IFERROR(VLOOKUP(D4,DB!A:G,7,0),"")</f>
        <v>Dead</v>
      </c>
      <c r="K4" s="93" t="s">
        <v>39131</v>
      </c>
      <c r="L4" s="87" t="str">
        <f>IFERROR(VLOOKUP(D4,DB!A:I,9,0),"")</f>
        <v>Latis</v>
      </c>
    </row>
    <row r="5" spans="1:16" ht="15" customHeight="1">
      <c r="A5" s="106"/>
      <c r="B5" s="106" t="str">
        <f>IFERROR(VLOOKUP(D5,DB!A:K,11,0),"")</f>
        <v/>
      </c>
      <c r="C5" s="89"/>
      <c r="D5" s="87"/>
      <c r="E5" s="90"/>
      <c r="F5" s="91"/>
      <c r="G5" s="92">
        <f ca="1">IFERROR(NOW()-F5,"")</f>
        <v>46004.369595138887</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46004.369595138887</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46004.369595138887</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46004.369595138887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46004.369595138887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46004.369595138887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46004.369595138887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46004.369595138887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46004.369595138887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46004.369595138887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46004.369595138887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46004.369595138887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46004.369595138887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46004.369595138887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46004.369595138887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46004.369595138887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46004.369595138887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46004.369595138887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46004.369595138887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46004.369595138887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46004.369595138887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46004.369595138887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46004.369595138887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46004.369595138887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46004.369595138887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46004.369595138887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46004.369595138887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46004.369595138887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46004.369595138887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46004.369595138887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46004.369595138887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46004.369595138887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46004.369595138887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46004.369595138887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46004.369595138887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46004.369595138887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46004.369595138887</v>
      </c>
      <c r="H41" s="91"/>
      <c r="I41" s="106" t="str">
        <f>IFERROR(VLOOKUP(D41,DB!A:F,6,0),"")</f>
        <v/>
      </c>
      <c r="J41" s="106" t="str">
        <f>IFERROR(VLOOKUP(D41,DB!A:G,7,0),"")</f>
        <v/>
      </c>
      <c r="K41" s="93"/>
      <c r="L41" s="87"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12" sqref="D12"/>
    </sheetView>
  </sheetViews>
  <sheetFormatPr defaultColWidth="11.19921875" defaultRowHeight="15"/>
  <cols>
    <col min="1" max="1" width="20"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39132</v>
      </c>
    </row>
    <row r="2" spans="1:13" s="39" customFormat="1">
      <c r="A2" s="37" t="s">
        <v>39133</v>
      </c>
      <c r="B2" s="37" t="str">
        <f>IFERROR(VLOOKUP(D2,[1]DB!A:K,11,0),"")</f>
        <v>R5</v>
      </c>
      <c r="C2" s="37">
        <v>3</v>
      </c>
      <c r="D2" s="99" t="s">
        <v>36085</v>
      </c>
      <c r="E2" s="37" t="s">
        <v>39106</v>
      </c>
      <c r="F2" s="38">
        <v>45891.832060185188</v>
      </c>
      <c r="G2" s="101">
        <f ca="1">IFERROR(NOW()-F2,"")</f>
        <v>112.53753495369892</v>
      </c>
      <c r="H2" s="38">
        <v>45891.790393518517</v>
      </c>
      <c r="I2" s="37" t="str">
        <f>IFERROR(VLOOKUP(D2,[1]DB!A:F,6,0),"")</f>
        <v>Generator-SG</v>
      </c>
      <c r="J2" s="37" t="str">
        <f>IFERROR(VLOOKUP(D2,[1]DB!A:G,7,0),"")</f>
        <v>Vandalized</v>
      </c>
      <c r="K2" s="37" t="s">
        <v>39134</v>
      </c>
      <c r="L2" s="37" t="str">
        <f>IFERROR(VLOOKUP(D2,[1]DB!A:I,9,0),"")</f>
        <v>Latis</v>
      </c>
      <c r="M2" s="154"/>
    </row>
    <row r="3" spans="1:13" s="39" customFormat="1" ht="30.75">
      <c r="A3" s="37" t="s">
        <v>39135</v>
      </c>
      <c r="B3" s="37" t="str">
        <f>IFERROR(VLOOKUP(D3,[1]DB!A:K,11,0),"")</f>
        <v>R5</v>
      </c>
      <c r="C3" s="37">
        <v>1</v>
      </c>
      <c r="D3" s="37" t="s">
        <v>33407</v>
      </c>
      <c r="E3" s="37" t="s">
        <v>39109</v>
      </c>
      <c r="F3" s="38">
        <v>45926.188877314817</v>
      </c>
      <c r="G3" s="101">
        <f t="shared" ref="G3" ca="1" si="0">IFERROR(NOW()-F3,"")</f>
        <v>78.180717824070598</v>
      </c>
      <c r="H3" s="38">
        <v>45926.158159722225</v>
      </c>
      <c r="I3" s="37" t="str">
        <f>IFERROR(VLOOKUP(D3,[1]DB!A:F,6,0),"")</f>
        <v>SCECO</v>
      </c>
      <c r="J3" s="37" t="str">
        <f>IFERROR(VLOOKUP(D3,[1]DB!A:G,7,0),"")</f>
        <v>Good</v>
      </c>
      <c r="K3" s="37" t="s">
        <v>39136</v>
      </c>
      <c r="L3" s="37" t="str">
        <f>IFERROR(VLOOKUP(D3,[1]DB!A:I,9,0),"")</f>
        <v>Latis</v>
      </c>
      <c r="M3" s="37"/>
    </row>
    <row r="4" spans="1:13" s="39" customFormat="1" ht="45.75" customHeight="1">
      <c r="A4" s="102" t="s">
        <v>39137</v>
      </c>
      <c r="B4" s="102" t="str">
        <f>IFERROR(VLOOKUP(D4,[1]DB!A:K,11,0),"")</f>
        <v>R5</v>
      </c>
      <c r="C4" s="102">
        <v>1</v>
      </c>
      <c r="D4" s="102" t="s">
        <v>34832</v>
      </c>
      <c r="E4" s="102" t="s">
        <v>39109</v>
      </c>
      <c r="F4" s="103">
        <v>45948.661111111112</v>
      </c>
      <c r="G4" s="104">
        <f t="shared" ref="G4" ca="1" si="1">IFERROR(NOW()-F4,"")</f>
        <v>55.70848402777483</v>
      </c>
      <c r="H4" s="103">
        <v>45948.661111111112</v>
      </c>
      <c r="I4" s="102" t="str">
        <f>IFERROR(VLOOKUP(D4,[1]DB!A:F,6,0),"")</f>
        <v>SCECO</v>
      </c>
      <c r="J4" s="102" t="str">
        <f>IFERROR(VLOOKUP(D4,[1]DB!A:G,7,0),"")</f>
        <v>Dead</v>
      </c>
      <c r="K4" s="102" t="s">
        <v>39138</v>
      </c>
      <c r="L4" s="102" t="str">
        <f>IFERROR(VLOOKUP(D4,[1]DB!A:I,9,0),"")</f>
        <v>Latis</v>
      </c>
      <c r="M4" s="37"/>
    </row>
    <row r="5" spans="1:13" s="39" customFormat="1" ht="30.75">
      <c r="A5" s="102" t="s">
        <v>39139</v>
      </c>
      <c r="B5" s="102" t="str">
        <f>IFERROR(VLOOKUP(D5,[1]DB!A:K,11,0),"")</f>
        <v>R5</v>
      </c>
      <c r="C5" s="102">
        <v>1</v>
      </c>
      <c r="D5" s="102" t="s">
        <v>36592</v>
      </c>
      <c r="E5" s="102" t="s">
        <v>39106</v>
      </c>
      <c r="F5" s="103">
        <v>45981.373298611114</v>
      </c>
      <c r="G5" s="104">
        <f ca="1">IFERROR(NOW()-F5,"")</f>
        <v>22.996296527773666</v>
      </c>
      <c r="H5" s="130">
        <v>45981.360798611109</v>
      </c>
      <c r="I5" s="102" t="str">
        <f>IFERROR(VLOOKUP(D5,[1]DB!A:F,6,0),"")</f>
        <v>SCECO</v>
      </c>
      <c r="J5" s="102" t="str">
        <f>IFERROR(VLOOKUP(D5,[1]DB!A:G,7,0),"")</f>
        <v>Dead</v>
      </c>
      <c r="K5" s="102" t="s">
        <v>39140</v>
      </c>
      <c r="L5" s="102" t="str">
        <f>IFERROR(VLOOKUP(D5,[1]DB!A:I,9,0),"")</f>
        <v>Latis</v>
      </c>
      <c r="M5" s="37"/>
    </row>
    <row r="6" spans="1:13">
      <c r="A6" s="37" t="s">
        <v>39141</v>
      </c>
      <c r="B6" s="37" t="str">
        <f>IFERROR(VLOOKUP(D6,[1]DB!A:K,11,0),"")</f>
        <v>R5</v>
      </c>
      <c r="C6" s="37">
        <v>1</v>
      </c>
      <c r="D6" s="37" t="s">
        <v>37850</v>
      </c>
      <c r="E6" s="37" t="s">
        <v>39106</v>
      </c>
      <c r="F6" s="38">
        <v>45997.107488425929</v>
      </c>
      <c r="G6" s="129">
        <f t="shared" ref="G6" ca="1" si="2">IFERROR(NOW()-F6,"")</f>
        <v>7.2621067129584844</v>
      </c>
      <c r="H6" s="38">
        <v>45997.093599537038</v>
      </c>
      <c r="I6" s="37" t="str">
        <f>IFERROR(VLOOKUP(D6,[1]DB!A:F,6,0),"")</f>
        <v>SCECO</v>
      </c>
      <c r="J6" s="37" t="str">
        <f>IFERROR(VLOOKUP(D6,[1]DB!A:G,7,0),"")</f>
        <v>In progress</v>
      </c>
      <c r="K6" s="37" t="s">
        <v>39142</v>
      </c>
      <c r="L6" s="37" t="str">
        <f>IFERROR(VLOOKUP(D6,[1]DB!A:I,9,0),"")</f>
        <v>Latis</v>
      </c>
      <c r="M6" s="37"/>
    </row>
    <row r="7" spans="1:13">
      <c r="A7" s="99" t="s">
        <v>39143</v>
      </c>
      <c r="B7" s="37" t="str">
        <f>IFERROR(VLOOKUP(D7,[1]DB!A:K,11,0),"")</f>
        <v>R5</v>
      </c>
      <c r="C7" s="37">
        <v>1</v>
      </c>
      <c r="D7" s="37" t="s">
        <v>33475</v>
      </c>
      <c r="E7" s="37" t="s">
        <v>39106</v>
      </c>
      <c r="F7" s="38">
        <v>46002.119513888887</v>
      </c>
      <c r="G7" s="129">
        <f ca="1">IFERROR(NOW()-F7,"")</f>
        <v>2.2500812500002212</v>
      </c>
      <c r="H7" s="38">
        <v>46002.086875000001</v>
      </c>
      <c r="I7" s="37" t="str">
        <f>IFERROR(VLOOKUP(D7,[1]DB!A:F,6,0),"")</f>
        <v>SCECO</v>
      </c>
      <c r="J7" s="37" t="str">
        <f>IFERROR(VLOOKUP(D7,[1]DB!A:G,7,0),"")</f>
        <v>Good</v>
      </c>
      <c r="K7" s="37" t="s">
        <v>39144</v>
      </c>
      <c r="L7" s="37" t="str">
        <f>IFERROR(VLOOKUP(D7,[1]DB!A:I,9,0),"")</f>
        <v>Latis</v>
      </c>
      <c r="M7" s="37"/>
    </row>
    <row r="8" spans="1:13">
      <c r="A8" s="151"/>
      <c r="B8" s="37" t="str">
        <f>IFERROR(VLOOKUP(D8,[1]DB!A:K,11,0),"")</f>
        <v/>
      </c>
      <c r="C8" s="151"/>
      <c r="D8" s="151"/>
      <c r="E8" s="151"/>
      <c r="F8" s="152"/>
      <c r="G8" s="153">
        <f t="shared" ref="G8:G53" ca="1" si="3">IFERROR(NOW()-F8,"")</f>
        <v>46004.369595138887</v>
      </c>
      <c r="H8" s="152"/>
      <c r="I8" s="37" t="str">
        <f>IFERROR(VLOOKUP(D8,[1]DB!A:F,6,0),"")</f>
        <v/>
      </c>
      <c r="J8" s="37" t="str">
        <f>IFERROR(VLOOKUP(D8,[1]DB!A:G,7,0),"")</f>
        <v/>
      </c>
      <c r="K8" s="151"/>
      <c r="L8" s="151" t="str">
        <f>IFERROR(VLOOKUP(D8,[1]DB!A:I,9,0),"")</f>
        <v/>
      </c>
      <c r="M8" s="151"/>
    </row>
    <row r="9" spans="1:13">
      <c r="A9" s="151"/>
      <c r="B9" s="37" t="str">
        <f>IFERROR(VLOOKUP(D9,[1]DB!A:K,11,0),"")</f>
        <v/>
      </c>
      <c r="C9" s="151"/>
      <c r="D9" s="151"/>
      <c r="E9" s="151"/>
      <c r="F9" s="152"/>
      <c r="G9" s="153">
        <f t="shared" ca="1" si="3"/>
        <v>46004.369595138887</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46004.369595138887</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46004.369595138887</v>
      </c>
      <c r="H11" s="152"/>
      <c r="I11" s="37" t="str">
        <f>IFERROR(VLOOKUP(D11,[1]DB!A:F,6,0),"")</f>
        <v/>
      </c>
      <c r="J11" s="37" t="str">
        <f>IFERROR(VLOOKUP(D11,[1]DB!A:G,7,0),"")</f>
        <v/>
      </c>
      <c r="K11" s="151"/>
      <c r="L11" s="151" t="str">
        <f>IFERROR(VLOOKUP(D11,[1]DB!A:I,9,0),"")</f>
        <v/>
      </c>
      <c r="M11" s="151"/>
    </row>
    <row r="12" spans="1:13">
      <c r="A12" s="151"/>
      <c r="B12" s="37" t="str">
        <f>IFERROR(VLOOKUP(D12,[1]DB!A:K,11,0),"")</f>
        <v/>
      </c>
      <c r="C12" s="151"/>
      <c r="D12"/>
      <c r="E12" s="151"/>
      <c r="F12" s="152"/>
      <c r="G12" s="153">
        <f t="shared" ca="1" si="3"/>
        <v>46004.369595138887</v>
      </c>
      <c r="H12" s="152"/>
      <c r="I12" s="37" t="str">
        <f>IFERROR(VLOOKUP(D12,[1]DB!A:F,6,0),"")</f>
        <v/>
      </c>
      <c r="J12" s="37" t="str">
        <f>IFERROR(VLOOKUP(D12,[1]DB!A:G,7,0),"")</f>
        <v/>
      </c>
      <c r="K12" s="151"/>
      <c r="L12" s="151" t="str">
        <f>IFERROR(VLOOKUP(D12,[1]DB!A:I,9,0),"")</f>
        <v/>
      </c>
      <c r="M12" s="151"/>
    </row>
    <row r="13" spans="1:13">
      <c r="A13" s="151"/>
      <c r="B13" s="151" t="str">
        <f>IFERROR(VLOOKUP(D13,[1]DB!A:K,11,0),"")</f>
        <v/>
      </c>
      <c r="C13" s="151"/>
      <c r="D13"/>
      <c r="E13" s="151"/>
      <c r="F13" s="152"/>
      <c r="G13" s="153">
        <f t="shared" ca="1" si="3"/>
        <v>46004.369595138887</v>
      </c>
      <c r="H13" s="152"/>
      <c r="I13" s="37" t="str">
        <f>IFERROR(VLOOKUP(D13,[1]DB!A:F,6,0),"")</f>
        <v/>
      </c>
      <c r="J13" s="37" t="str">
        <f>IFERROR(VLOOKUP(D13,[1]DB!A:G,7,0),"")</f>
        <v/>
      </c>
      <c r="K13" s="151"/>
      <c r="L13" s="151" t="str">
        <f>IFERROR(VLOOKUP(D13,[1]DB!A:I,9,0),"")</f>
        <v/>
      </c>
      <c r="M13" s="151"/>
    </row>
    <row r="14" spans="1:13">
      <c r="A14" s="151"/>
      <c r="B14" s="151" t="str">
        <f>IFERROR(VLOOKUP(D14,[1]DB!A:K,11,0),"")</f>
        <v/>
      </c>
      <c r="C14" s="151"/>
      <c r="D14" s="151"/>
      <c r="E14" s="151"/>
      <c r="F14" s="152"/>
      <c r="G14" s="153">
        <f t="shared" ca="1" si="3"/>
        <v>46004.369595138887</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46004.369595138887</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46004.369595138887</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46004.369595138887</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46004.369595138887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46004.369595138887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46004.369595138887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46004.369595138887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46004.369595138887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46004.369595138887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46004.369595138887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46004.369595138887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46004.369595138887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46004.369595138887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46004.369595138887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46004.369595138887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46004.369595138887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46004.369595138887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46004.369595138887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46004.369595138887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46004.369595138887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46004.369595138887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46004.369595138887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46004.369595138887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46004.369595138887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46004.369595138887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46004.369595138887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46004.369595138887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46004.369595138887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46004.369595138887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46004.369595138887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46004.369595138887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46004.369595138887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46004.369595138887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46004.369595138887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46004.369595138887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46004.369595138887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46004.369595138887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46004.369595138887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46004.369595138887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ref="G54:G60" ca="1" si="4">IFERROR(NOW()-F54,"")</f>
        <v>46004.369595138887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46004.369595138887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46004.369595138887</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46004.369595138887</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4"/>
        <v>46004.369595138887</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46004.369595138887</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46004.369595138887</v>
      </c>
      <c r="H60" s="152"/>
      <c r="I60" s="151" t="str">
        <f>IFERROR(VLOOKUP(D60,[1]DB!A:F,6,0),"")</f>
        <v/>
      </c>
      <c r="J60" s="151" t="str">
        <f>IFERROR(VLOOKUP(D60,[1]DB!A:G,7,0),"")</f>
        <v/>
      </c>
      <c r="K60" s="151"/>
      <c r="L60" s="151" t="str">
        <f>IFERROR(VLOOKUP(D60,[1]DB!A:I,9,0),"")</f>
        <v/>
      </c>
      <c r="M60" s="151"/>
    </row>
  </sheetData>
  <dataValidations count="2">
    <dataValidation allowBlank="1" showInputMessage="1" showErrorMessage="1" sqref="E1" xr:uid="{920C6338-E771-4DAE-8C89-92A9093EA4DE}"/>
    <dataValidation type="list" allowBlank="1" showInputMessage="1" showErrorMessage="1" sqref="E2:E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2"/>
  <sheetViews>
    <sheetView workbookViewId="0">
      <selection activeCell="K10" sqref="K10"/>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39145</v>
      </c>
      <c r="B2" s="114" t="str">
        <f>IFERROR(VLOOKUP(D2,DB!A:K,11,0),"")</f>
        <v>R6</v>
      </c>
      <c r="C2" s="115">
        <v>1</v>
      </c>
      <c r="D2" s="114" t="s">
        <v>30983</v>
      </c>
      <c r="E2" s="136" t="s">
        <v>39106</v>
      </c>
      <c r="F2" s="116">
        <v>46004.146354166667</v>
      </c>
      <c r="G2" s="72">
        <f t="shared" ref="G2:G40" ca="1" si="0">IFERROR(NOW()-F2,"-")</f>
        <v>0.22324097222008277</v>
      </c>
      <c r="H2" s="116">
        <v>46004.234780092593</v>
      </c>
      <c r="I2" s="114" t="str">
        <f>IFERROR(VLOOKUP(D2,DB!A:F,6,0),"")</f>
        <v>SCECO</v>
      </c>
      <c r="J2" s="114" t="str">
        <f>IFERROR(VLOOKUP(D2,DB!A:G,7,0),"")</f>
        <v>Dead</v>
      </c>
      <c r="K2" s="117" t="s">
        <v>39146</v>
      </c>
      <c r="L2" s="131" t="str">
        <f>IFERROR(VLOOKUP(D2,DB!A:I,9,0),"")</f>
        <v>Latis</v>
      </c>
    </row>
    <row r="3" spans="1:16382" ht="31.5" customHeight="1">
      <c r="A3" s="113" t="s">
        <v>39147</v>
      </c>
      <c r="B3" s="114" t="str">
        <f>IFERROR(VLOOKUP(D3,DB!A:K,11,0),"")</f>
        <v>R6</v>
      </c>
      <c r="C3" s="115">
        <v>1</v>
      </c>
      <c r="D3" s="114" t="s">
        <v>34924</v>
      </c>
      <c r="E3" s="136" t="s">
        <v>39106</v>
      </c>
      <c r="F3" s="116">
        <v>46004.33121527778</v>
      </c>
      <c r="G3" s="72">
        <f t="shared" ca="1" si="0"/>
        <v>3.8379861107387114E-2</v>
      </c>
      <c r="H3" s="116">
        <v>46004.331180555557</v>
      </c>
      <c r="I3" s="114" t="str">
        <f>IFERROR(VLOOKUP(D3,DB!A:F,6,0),"")</f>
        <v>SCECO</v>
      </c>
      <c r="J3" s="114" t="str">
        <f>IFERROR(VLOOKUP(D3,DB!A:G,7,0),"")</f>
        <v>In progress</v>
      </c>
      <c r="K3" s="117" t="s">
        <v>39148</v>
      </c>
      <c r="L3" s="131" t="str">
        <f>IFERROR(VLOOKUP(D3,DB!A:I,9,0),"")</f>
        <v>Latis</v>
      </c>
    </row>
    <row r="4" spans="1:16382" ht="31.5" customHeight="1">
      <c r="A4" s="113"/>
      <c r="B4" s="114" t="str">
        <f>IFERROR(VLOOKUP(D4,DB!A:K,11,0),"")</f>
        <v/>
      </c>
      <c r="C4" s="115"/>
      <c r="D4" s="114"/>
      <c r="E4" s="136"/>
      <c r="F4" s="116"/>
      <c r="G4" s="72">
        <f t="shared" ca="1" si="0"/>
        <v>46004.369595138887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46004.369595138887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46004.369595138887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46004.369595138887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46004.369595138887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46004.369595138887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46004.369595138887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46004.369595138887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46004.369595138887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46004.369595138887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46004.369595138887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46004.369595138887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46004.369595138887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46004.369595138887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46004.369595138887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46004.369595138887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46004.369595138887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46004.369595138887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46004.369595138887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46004.369595138887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46004.369595138887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46004.369595138887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46004.369595138887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46004.369595138887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46004.369595138887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46004.369595138887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46004.369595138887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46004.369595138887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46004.369595138887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46004.369595138887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46004.369595138887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46004.369595138887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46004.369595138887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46004.369595138887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46004.369595138887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46004.369595138887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46004.369595138887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ref="G41:G104" ca="1" si="1">IFERROR(NOW()-F41,"-")</f>
        <v>46004.369595138887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46004.369595138887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46004.369595138887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46004.369595138887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46004.369595138887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46004.369595138887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46004.369595138887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46004.369595138887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46004.369595138887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46004.369595138887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46004.369595138887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46004.369595138887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46004.369595138887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46004.369595138887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46004.369595138887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46004.369595138887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46004.369595138887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46004.369595138887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46004.369595138887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46004.369595138887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46004.369595138887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46004.369595138887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46004.369595138887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46004.369595138887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46004.369595138887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46004.369595138887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46004.369595138887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46004.369595138887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46004.369595138887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46004.369595138887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46004.369595138887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46004.369595138887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46004.369595138887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46004.369595138887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46004.369595138887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46004.369595138887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46004.369595138887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46004.369595138887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46004.369595138887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46004.369595138887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46004.369595138887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46004.369595138887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46004.369595138887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46004.369595138887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46004.369595138887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46004.369595138887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46004.369595138887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46004.369595138887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46004.369595138887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46004.369595138887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46004.369595138887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46004.369595138887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46004.369595138887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46004.369595138887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46004.369595138887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46004.369595138887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46004.369595138887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46004.369595138887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46004.369595138887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46004.369595138887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46004.369595138887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46004.369595138887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46004.369595138887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46004.369595138887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ref="G105:G168" ca="1" si="2">IFERROR(NOW()-F105,"-")</f>
        <v>46004.369595138887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46004.369595138887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46004.369595138887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46004.369595138887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46004.369595138887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46004.369595138887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46004.369595138887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46004.369595138887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46004.369595138887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46004.369595138887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46004.369595138887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46004.369595138887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46004.369595138887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46004.369595138887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46004.369595138887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46004.369595138887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46004.369595138887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46004.369595138887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46004.369595138887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46004.369595138887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46004.369595138887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46004.369595138887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46004.369595138887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46004.369595138887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46004.369595138887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46004.369595138887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46004.369595138887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46004.369595138887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46004.369595138887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46004.369595138887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46004.369595138887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46004.369595138887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46004.369595138887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46004.369595138887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46004.369595138887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46004.369595138887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46004.369595138887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46004.369595138887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46004.369595138887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46004.369595138887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46004.369595138887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46004.369595138887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46004.369595138887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46004.369595138887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46004.369595138887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46004.369595138887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46004.369595138887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46004.369595138887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46004.369595138887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46004.369595138887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46004.369595138887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46004.369595138887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46004.369595138887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46004.369595138887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46004.369595138887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46004.369595138887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46004.369595138887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46004.369595138887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46004.369595138887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46004.369595138887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46004.369595138887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46004.369595138887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46004.369595138887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46004.369595138887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ref="G169:G232" ca="1" si="3">IFERROR(NOW()-F169,"-")</f>
        <v>46004.369595138887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46004.369595138887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46004.369595138887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46004.369595138887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46004.369595138887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46004.369595138887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46004.369595138887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46004.369595138887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46004.369595138887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46004.369595138887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46004.369595138887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46004.369595138887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46004.369595138887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46004.369595138887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46004.369595138887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46004.369595138887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46004.369595138887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46004.369595138887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46004.369595138887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46004.369595138887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46004.369595138887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46004.369595138887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46004.369595138887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46004.369595138887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46004.369595138887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46004.369595138887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46004.369595138887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46004.369595138887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46004.369595138887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46004.369595138887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46004.369595138887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46004.369595138887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46004.369595138887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46004.369595138887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46004.369595138887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46004.369595138887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46004.369595138887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46004.369595138887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46004.369595138887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46004.369595138887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46004.369595138887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46004.369595138887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46004.369595138887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46004.369595138887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46004.369595138887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46004.369595138887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46004.369595138887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46004.369595138887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46004.369595138887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46004.369595138887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46004.369595138887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46004.369595138887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46004.369595138887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46004.369595138887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46004.369595138887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46004.369595138887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46004.369595138887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46004.369595138887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46004.369595138887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46004.369595138887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46004.369595138887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46004.369595138887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46004.369595138887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46004.369595138887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ref="G233:G296" ca="1" si="4">IFERROR(NOW()-F233,"-")</f>
        <v>46004.369595138887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46004.369595138887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46004.369595138887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46004.369595138887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46004.369595138887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46004.369595138887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46004.369595138887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46004.369595138887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46004.369595138887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46004.369595138887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46004.369595138887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46004.369595138887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46004.369595138887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46004.369595138887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46004.369595138887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46004.369595138887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46004.369595138887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46004.369595138887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46004.369595138887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46004.369595138887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46004.369595138887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46004.369595138887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46004.369595138887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46004.369595138887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46004.369595138887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46004.369595138887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46004.369595138887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46004.369595138887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46004.369595138887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46004.369595138887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46004.369595138887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46004.369595138887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46004.369595138887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46004.369595138887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46004.369595138887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46004.369595138887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46004.369595138887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46004.369595138887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46004.369595138887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46004.369595138887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46004.369595138887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46004.369595138887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46004.369595138887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46004.369595138887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46004.369595138887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46004.369595138887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46004.369595138887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46004.369595138887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46004.369595138887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46004.369595138887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46004.369595138887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46004.369595138887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46004.369595138887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46004.369595138887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46004.369595138887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46004.369595138887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46004.369595138887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46004.369595138887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46004.369595138887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46004.369595138887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46004.369595138887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46004.369595138887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46004.369595138887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46004.369595138887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ref="G297:G360" ca="1" si="5">IFERROR(NOW()-F297,"-")</f>
        <v>46004.369595138887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46004.369595138887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46004.369595138887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46004.369595138887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46004.369595138887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46004.369595138887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46004.369595138887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46004.369595138887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46004.369595138887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46004.369595138887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46004.369595138887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46004.369595138887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46004.369595138887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46004.369595138887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46004.369595138887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46004.369595138887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46004.369595138887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46004.369595138887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46004.369595138887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46004.369595138887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46004.369595138887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46004.369595138887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46004.369595138887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46004.369595138887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46004.369595138887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46004.369595138887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46004.369595138887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46004.369595138887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46004.369595138887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46004.369595138887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46004.369595138887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46004.369595138887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46004.369595138887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46004.369595138887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46004.369595138887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46004.369595138887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46004.369595138887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46004.369595138887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46004.369595138887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46004.369595138887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46004.369595138887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46004.369595138887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46004.369595138887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46004.369595138887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46004.369595138887</v>
      </c>
      <c r="H341" s="116"/>
      <c r="I341" s="114" t="str">
        <f>IFERROR(VLOOKUP(D341,DB!A:F,6,0),"")</f>
        <v/>
      </c>
      <c r="J341" s="114" t="str">
        <f>IFERROR(VLOOKUP(D341,DB!A:G,7,0),"")</f>
        <v/>
      </c>
      <c r="K341" s="117"/>
      <c r="L341" s="131" t="str">
        <f>IFERROR(VLOOKUP(D341,DB!A:I,9,0),"")</f>
        <v/>
      </c>
    </row>
    <row r="342" spans="1:12" ht="31.5" customHeight="1">
      <c r="A342" s="137"/>
      <c r="B342" s="138" t="str">
        <f>IFERROR(VLOOKUP(D342,DB!A:K,11,0),"")</f>
        <v/>
      </c>
      <c r="C342" s="139"/>
      <c r="D342" s="138"/>
      <c r="E342" s="136"/>
      <c r="F342" s="140"/>
      <c r="G342" s="141">
        <f t="shared" ca="1" si="5"/>
        <v>46004.369595138887</v>
      </c>
      <c r="H342" s="140"/>
      <c r="I342" s="138" t="str">
        <f>IFERROR(VLOOKUP(D342,DB!A:F,6,0),"")</f>
        <v/>
      </c>
      <c r="J342" s="138" t="str">
        <f>IFERROR(VLOOKUP(D342,DB!A:G,7,0),"")</f>
        <v/>
      </c>
      <c r="K342" s="142"/>
      <c r="L342" s="143" t="str">
        <f>IFERROR(VLOOKUP(D342,DB!A:I,9,0),"")</f>
        <v/>
      </c>
    </row>
  </sheetData>
  <dataValidations count="2">
    <dataValidation allowBlank="1" showInputMessage="1" showErrorMessage="1" sqref="E1" xr:uid="{9E1BC488-8814-4F8A-8DBE-742B3278AB71}"/>
    <dataValidation type="list" allowBlank="1" showInputMessage="1" showErrorMessage="1" sqref="E2:E3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2025-12-13T05:52:33Z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