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861" documentId="120_S{2AC9BD13-BADA-5192-A53E-5A8FF88502F6}" xr6:coauthVersionLast="47" xr6:coauthVersionMax="47" xr10:uidLastSave="{CB6CE519-8655-4130-AFEA-121EADB212C5}"/>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<sst xmlns="http://schemas.openxmlformats.org/spreadsheetml/2006/main" count="181516" uniqueCount="39136">
  <si>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</si>
  <si>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</si>
  <si>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</si>
  <si>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</si>
  <si>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</si>
  <si>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</si>
  <si>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</si>
  <si>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</si>
  <si>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</si>
  <si>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</si>
  <si>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</si>
  <si>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</si>
  <si>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</si>
  <si>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</si>
  <si>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</si>
  <si>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</si>
  <si>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</si>
  <si>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</si>
  <si>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</si>
  <si>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</si>
  <si>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</si>
  <si>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</si>
  <si>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</si>
  <si>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</si>
  <si>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</si>
  <si>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</si>
  <si>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</si>
  <si>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</si>
  <si>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</si>
  <si>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</si>
  <si>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</si>
  <si>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</si>
  <si>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</si>
  <si>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</si>
  <si>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</si>
  <si>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</si>
  <si>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</si>
  <si>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</si>
  <si>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</si>
  <si>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</si>
  <si>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</si>
  <si>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</si>
  <si>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</si>
  <si>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</si>
  <si>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</si>
  <si>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</si>
  <si>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</si>
  <si>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</si>
  <si>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</si>
  <si>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</si>
  <si>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</si>
  <si>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</si>
  <si>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</si>
  <si>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</si>
  <si>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</si>
  <si>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</si>
  <si>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</si>
  <si>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</si>
  <si>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</si>
  <si>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</si>
  <si>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</si>
  <si>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</si>
  <si>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</si>
  <si>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</si>
  <si>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</si>
  <si>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</si>
  <si>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</si>
  <si>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</si>
  <si>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</si>
  <si>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</si>
  <si>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</si>
  <si>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</si>
  <si>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</si>
  <si>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</si>
  <si>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</si>
  <si>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</si>
  <si>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</si>
  <si>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</si>
  <si>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</si>
  <si>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</si>
  <si>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</si>
  <si>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</si>
  <si>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</si>
  <si>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</si>
  <si>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</si>
  <si>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</si>
  <si>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</si>
  <si>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</si>
  <si>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</si>
  <si>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</si>
  <si>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</si>
  <si>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</si>
  <si>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</si>
  <si>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</si>
  <si>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</si>
  <si>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</si>
  <si>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</si>
  <si>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</si>
  <si>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</si>
  <si>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</si>
  <si>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</si>
  <si>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</si>
  <si>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</si>
  <si>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</si>
  <si>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</si>
  <si>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</si>
  <si>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</si>
  <si>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</si>
  <si>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</si>
  <si>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</si>
  <si>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</si>
  <si>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</si>
  <si>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</si>
  <si>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</si>
  <si>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</si>
  <si>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</si>
  <si>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</si>
  <si>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</si>
  <si>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</si>
  <si>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</si>
  <si>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</si>
  <si>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</si>
  <si>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</si>
  <si>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</si>
  <si>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</si>
  <si>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</si>
  <si>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</si>
  <si>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</si>
  <si>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</si>
  <si>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</si>
  <si>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</si>
  <si>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</si>
  <si>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</si>
  <si>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</si>
  <si>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</si>
  <si>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</si>
  <si>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</si>
  <si>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</si>
  <si>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</si>
  <si>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</si>
  <si>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</si>
  <si>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</si>
  <si>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</si>
  <si>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</si>
  <si>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</si>
  <si>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</si>
  <si>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</si>
  <si>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</si>
  <si>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</si>
  <si>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</si>
  <si>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</si>
  <si>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</si>
  <si>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</si>
  <si>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</si>
  <si>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</si>
  <si>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</si>
  <si>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</si>
  <si>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</si>
  <si>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</si>
  <si>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</si>
  <si>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</si>
  <si>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</si>
  <si>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</si>
  <si>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</si>
  <si>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</si>
  <si>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</si>
  <si>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</si>
  <si>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</si>
  <si>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</si>
  <si>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</si>
  <si>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</si>
  <si>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</si>
  <si>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</si>
  <si>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</si>
  <si>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</si>
  <si>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</si>
  <si>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</si>
  <si>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</si>
  <si>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</si>
  <si>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</si>
  <si>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</si>
  <si>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</si>
  <si>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</si>
  <si>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</si>
  <si>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</si>
  <si>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</si>
  <si>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</si>
  <si>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</si>
  <si>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</si>
  <si>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</si>
  <si>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</si>
  <si>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</si>
  <si>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</si>
  <si>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</si>
  <si>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</si>
  <si>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</si>
  <si>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</si>
  <si>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</si>
  <si>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</si>
  <si>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</si>
  <si>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</si>
  <si>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</si>
  <si>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</si>
  <si>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</si>
  <si>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</si>
  <si>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</si>
  <si>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</si>
  <si>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</si>
  <si>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</si>
  <si>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</si>
  <si>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</si>
  <si>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</si>
  <si>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</si>
  <si>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</si>
  <si>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</si>
  <si>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</si>
  <si>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</si>
  <si>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</si>
  <si>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</si>
  <si>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</si>
  <si>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</si>
  <si>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</si>
  <si>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</si>
  <si>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</si>
  <si>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</si>
  <si>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</si>
  <si>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</si>
  <si>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</si>
  <si>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</si>
  <si>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</si>
  <si>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</si>
  <si>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</si>
  <si>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</si>
  <si>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</si>
  <si>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</si>
  <si>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</si>
  <si>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</si>
  <si>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</si>
  <si>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</si>
  <si>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</si>
  <si>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</si>
  <si>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</si>
  <si>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</si>
  <si>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</si>
  <si>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</si>
  <si>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</si>
  <si>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</si>
  <si>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</si>
  <si>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</si>
  <si>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</si>
  <si>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</si>
  <si>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</si>
  <si>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</si>
  <si>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</si>
  <si>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</si>
  <si>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</si>
  <si>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</si>
  <si>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</si>
  <si>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</si>
  <si>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</si>
  <si>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</si>
  <si>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</si>
  <si>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</si>
  <si>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</si>
  <si>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</si>
  <si>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</si>
  <si>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</si>
  <si>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</si>
  <si>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</si>
  <si>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</si>
  <si>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</si>
  <si>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</si>
  <si>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</si>
  <si>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</si>
  <si>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</si>
  <si>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</si>
  <si>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</si>
  <si>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</si>
  <si>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</si>
  <si>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</si>
  <si>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</si>
  <si>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</si>
  <si>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</si>
  <si>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</si>
  <si>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</si>
  <si>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</si>
  <si>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</si>
  <si>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</si>
  <si>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</si>
  <si>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</si>
  <si>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</si>
  <si>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</si>
  <si>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</si>
  <si>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</si>
  <si>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</si>
  <si>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</si>
  <si>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</si>
  <si>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</si>
  <si>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</si>
  <si>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</si>
  <si>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</si>
  <si>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</si>
  <si>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</si>
  <si>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</si>
  <si>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</si>
  <si>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</si>
  <si>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</si>
  <si>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</si>
  <si>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</si>
  <si>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</si>
  <si>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</si>
  <si>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</si>
  <si>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</si>
  <si>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</si>
  <si>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</si>
  <si>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</si>
  <si>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</si>
  <si>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</si>
  <si>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</si>
  <si>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</si>
  <si>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</si>
  <si>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</si>
  <si>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</si>
  <si>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</si>
  <si>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</si>
  <si>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</si>
  <si>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</si>
  <si>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</si>
  <si>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</si>
  <si>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</si>
  <si>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</si>
  <si>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</si>
  <si>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</si>
  <si>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</si>
  <si>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</si>
  <si>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</si>
  <si>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</si>
  <si>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</si>
  <si>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</si>
  <si>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</si>
  <si>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</si>
  <si>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</si>
  <si>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</si>
  <si>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</si>
  <si>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</si>
  <si>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</si>
  <si>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</si>
  <si>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</si>
  <si>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</si>
  <si>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</si>
  <si>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</si>
  <si>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</si>
  <si>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</si>
  <si>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</si>
  <si>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</si>
  <si>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</si>
  <si>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</si>
  <si>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</si>
  <si>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</si>
  <si>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</si>
  <si>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</si>
  <si>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</si>
  <si>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</si>
  <si>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</si>
  <si>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</si>
  <si>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</si>
  <si>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</si>
  <si>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</si>
  <si>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</si>
  <si>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</si>
  <si>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</si>
  <si>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</si>
  <si>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</si>
  <si>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</si>
  <si>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</si>
  <si>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</si>
  <si>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</si>
  <si>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</si>
  <si>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</si>
  <si>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</si>
  <si>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</si>
  <si>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</si>
  <si>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</si>
  <si>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</si>
  <si>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</si>
  <si>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</si>
  <si>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</si>
  <si>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</si>
  <si>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</si>
  <si>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</si>
  <si>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</si>
  <si>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</si>
  <si>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</si>
  <si>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</si>
  <si>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</si>
  <si>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</si>
  <si>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</si>
  <si>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</si>
  <si>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</si>
  <si>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</si>
  <si>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</si>
  <si>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</si>
  <si>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</si>
  <si>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</si>
  <si>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</si>
  <si>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</si>
  <si>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</si>
  <si>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</si>
  <si>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</si>
  <si>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</si>
  <si>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</si>
  <si>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</si>
  <si>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</si>
  <si>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</si>
  <si>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</si>
  <si>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</si>
  <si>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</si>
  <si>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</si>
  <si>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</si>
  <si>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</si>
  <si>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</si>
  <si>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</si>
  <si>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</si>
  <si>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</si>
  <si>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</si>
  <si>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</si>
  <si>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</si>
  <si>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</si>
  <si>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</si>
  <si>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</si>
  <si>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</si>
  <si>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</si>
  <si>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</si>
  <si>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</si>
  <si>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</si>
  <si>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</si>
  <si>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</si>
  <si>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</si>
  <si>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</si>
  <si>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</si>
  <si>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</si>
  <si>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</si>
  <si>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</si>
  <si>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</si>
  <si>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</si>
  <si>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</si>
  <si>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</si>
  <si>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</si>
  <si>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</si>
  <si>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</si>
  <si>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</si>
  <si>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</si>
  <si>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</si>
  <si>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</si>
  <si>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</si>
  <si>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</si>
  <si>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</si>
  <si>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</si>
  <si>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</si>
  <si>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</si>
  <si>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</si>
  <si>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</si>
  <si>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</si>
  <si>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</si>
  <si>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</si>
  <si>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</si>
  <si>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</si>
  <si>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</si>
  <si>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</si>
  <si>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</si>
  <si>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</si>
  <si>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</si>
  <si>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</si>
  <si>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</si>
  <si>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</si>
  <si>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</si>
  <si>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</si>
  <si>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</si>
  <si>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</si>
  <si>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</si>
  <si>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</si>
  <si>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</si>
  <si>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</si>
  <si>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</si>
  <si>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</si>
  <si>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</si>
  <si>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</si>
  <si>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</si>
  <si>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</si>
  <si>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</si>
  <si>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</si>
  <si>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</si>
  <si>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</si>
  <si>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</si>
  <si>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</si>
  <si>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</si>
  <si>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</si>
  <si>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</si>
  <si>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</si>
  <si>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</si>
  <si>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</si>
  <si>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</si>
  <si>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</si>
  <si>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</si>
  <si>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</si>
  <si>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</si>
  <si>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</si>
  <si>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</si>
  <si>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</si>
  <si>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</si>
  <si>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</si>
  <si>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</si>
  <si>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</si>
  <si>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</si>
  <si>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</si>
  <si>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</si>
  <si>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</si>
  <si>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</si>
  <si>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</si>
  <si>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</si>
  <si>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</si>
  <si>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</si>
  <si>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</si>
  <si>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</si>
  <si>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</si>
  <si>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</si>
  <si>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</si>
  <si>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</si>
  <si>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</si>
  <si>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</si>
  <si>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</si>
  <si>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</si>
  <si>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</si>
  <si>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</si>
  <si>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</si>
  <si>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</si>
  <si>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</si>
  <si>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</si>
  <si>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</si>
  <si>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</si>
  <si>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</si>
  <si>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</si>
  <si>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</si>
  <si>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</si>
  <si>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</si>
  <si>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</si>
  <si>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</si>
  <si>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</si>
  <si>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</si>
  <si>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</si>
  <si>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</si>
  <si>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</si>
  <si>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</si>
  <si>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</si>
  <si>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</si>
  <si>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</si>
  <si>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</si>
  <si>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</si>
  <si>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</si>
  <si>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</si>
  <si>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</si>
  <si>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</si>
  <si>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</si>
  <si>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</si>
  <si>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</si>
  <si>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</si>
  <si>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</si>
  <si>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</si>
  <si>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</si>
  <si>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</si>
  <si>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</si>
  <si>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</si>
  <si>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</si>
  <si>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</si>
  <si>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</si>
  <si>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</si>
  <si>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</si>
  <si>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</si>
  <si>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</si>
  <si>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</si>
  <si>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</si>
  <si>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</si>
  <si>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</si>
  <si>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</si>
  <si>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</si>
  <si>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</si>
  <si>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</si>
  <si>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</si>
  <si>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</si>
  <si>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</si>
  <si>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</si>
  <si>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</si>
  <si>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</si>
  <si>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</si>
  <si>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</si>
  <si>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</si>
  <si>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</si>
  <si>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</si>
  <si>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</si>
  <si>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</si>
  <si>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</si>
  <si>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</si>
  <si>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</si>
  <si>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</si>
  <si>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</si>
  <si>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</si>
  <si>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</si>
  <si>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</si>
  <si>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</si>
  <si>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</si>
  <si>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</si>
  <si>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</si>
  <si>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</si>
  <si>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</si>
  <si>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</si>
  <si>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</si>
  <si>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</si>
  <si>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</si>
  <si>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</si>
  <si>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</si>
  <si>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</si>
  <si>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</si>
  <si>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</si>
  <si>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</si>
  <si>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</si>
  <si>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</si>
  <si>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</si>
  <si>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</si>
  <si>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</si>
  <si>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</si>
  <si>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</si>
  <si>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</si>
  <si>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</si>
  <si>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</si>
  <si>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</si>
  <si>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</si>
  <si>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</si>
  <si>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</si>
  <si>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</si>
  <si>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</si>
  <si>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</si>
  <si>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</si>
  <si>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</si>
  <si>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</si>
  <si>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</si>
  <si>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</si>
  <si>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</si>
  <si>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</si>
  <si>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</si>
  <si>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</si>
  <si>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</si>
  <si>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</si>
  <si>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</si>
  <si>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</si>
  <si>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</si>
  <si>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</si>
  <si>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</si>
  <si>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</si>
  <si>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</si>
  <si>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</si>
  <si>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</si>
  <si>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</si>
  <si>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</si>
  <si>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</si>
  <si>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</si>
  <si>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</si>
  <si>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</si>
  <si>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</si>
  <si>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</si>
  <si>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</si>
  <si>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</si>
  <si>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</si>
  <si>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</si>
  <si>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</si>
  <si>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</si>
  <si>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</si>
  <si>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</si>
  <si>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</si>
  <si>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</si>
  <si>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</si>
  <si>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</si>
  <si>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</si>
  <si>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</si>
  <si>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</si>
  <si>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</si>
  <si>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</si>
  <si>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</si>
  <si>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</si>
  <si>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</si>
  <si>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</si>
  <si>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</si>
  <si>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</si>
  <si>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</si>
  <si>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</si>
  <si>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</si>
  <si>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</si>
  <si>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</si>
  <si>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</si>
  <si>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</si>
  <si>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</si>
  <si>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</si>
  <si>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</si>
  <si>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</si>
  <si>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</si>
  <si>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</si>
  <si>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</si>
  <si>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</si>
  <si>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</si>
  <si>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</si>
  <si>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</si>
  <si>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</si>
  <si>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</si>
  <si>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</si>
  <si>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</si>
  <si>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</si>
  <si>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</si>
  <si>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</si>
  <si>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</si>
  <si>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</si>
  <si>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</si>
  <si>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</si>
  <si>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</si>
  <si>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</si>
  <si>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</si>
  <si>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</si>
  <si>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</si>
  <si>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</si>
  <si>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</si>
  <si>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</si>
  <si>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</si>
  <si>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</si>
  <si>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</si>
  <si>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</si>
  <si>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</si>
  <si>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</si>
  <si>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</si>
  <si>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</si>
  <si>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</si>
  <si>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</si>
  <si>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</si>
  <si>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</si>
  <si>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</si>
  <si>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</si>
  <si>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</si>
  <si>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</si>
  <si>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</si>
  <si>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</si>
  <si>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</si>
  <si>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</si>
  <si>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</si>
  <si>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</si>
  <si>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</si>
  <si>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</si>
  <si>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</si>
  <si>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</si>
  <si>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</si>
  <si>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</si>
  <si>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</si>
  <si>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</si>
  <si>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</si>
  <si>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</si>
  <si>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</si>
  <si>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</si>
  <si>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</si>
  <si>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</si>
  <si>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</si>
  <si>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</si>
  <si>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</si>
  <si>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</si>
  <si>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</si>
  <si>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</si>
  <si>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</si>
  <si>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</si>
  <si>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</si>
  <si>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</si>
  <si>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</si>
  <si>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</si>
  <si>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</si>
  <si>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</si>
  <si>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</si>
  <si>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</si>
  <si>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</si>
  <si>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</si>
  <si>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</si>
  <si>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</si>
  <si>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</si>
  <si>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</si>
  <si>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</si>
  <si>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</si>
  <si>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</si>
  <si>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</si>
  <si>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</si>
  <si>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</si>
  <si>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</si>
  <si>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</si>
  <si>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</si>
  <si>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</si>
  <si>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</si>
  <si>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</si>
  <si>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</si>
  <si>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</si>
  <si>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</si>
  <si>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</si>
  <si>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</si>
  <si>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</si>
  <si>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</si>
  <si>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</si>
  <si>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</si>
  <si>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</si>
  <si>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</si>
  <si>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</si>
  <si>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</si>
  <si>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</si>
  <si>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</si>
  <si>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</si>
  <si>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</si>
  <si>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</si>
  <si>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</si>
  <si>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</si>
  <si>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</si>
  <si>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</si>
  <si>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</si>
  <si>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</si>
  <si>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</si>
  <si>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</si>
  <si>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</si>
  <si>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</si>
  <si>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</si>
  <si>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</si>
  <si>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</si>
  <si>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</si>
  <si>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</si>
  <si>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</si>
  <si>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</si>
  <si>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</si>
  <si>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</si>
  <si>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</si>
  <si>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</si>
  <si>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</si>
  <si>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</si>
  <si>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</si>
  <si>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</si>
  <si>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</si>
  <si>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</si>
  <si>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</si>
  <si>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</si>
  <si>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</si>
  <si>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</si>
  <si>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</si>
  <si>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</si>
  <si>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</si>
  <si>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</si>
  <si>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</si>
  <si>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</si>
  <si>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</si>
  <si>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</si>
  <si>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</si>
  <si>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</si>
  <si>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</si>
  <si>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</si>
  <si>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</si>
  <si>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</si>
  <si>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</si>
  <si>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</si>
  <si>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</si>
  <si>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</si>
  <si>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</si>
  <si>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</si>
  <si>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</si>
  <si>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</si>
  <si>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</si>
  <si>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</si>
  <si>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</si>
  <si>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</si>
  <si>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</si>
  <si>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</si>
  <si>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</si>
  <si>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</si>
  <si>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</si>
  <si>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</si>
  <si>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</si>
  <si>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</si>
  <si>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</si>
  <si>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</si>
  <si>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</si>
  <si>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</si>
  <si>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</si>
  <si>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</si>
  <si>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</si>
  <si>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</si>
  <si>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</si>
  <si>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</si>
  <si>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</si>
  <si>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</si>
  <si>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</si>
  <si>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</si>
  <si>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</si>
  <si>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</si>
  <si>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</si>
  <si>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</si>
  <si>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</si>
  <si>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</si>
  <si>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</si>
  <si>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</si>
  <si>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</si>
  <si>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</si>
  <si>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</si>
  <si>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</si>
  <si>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</si>
  <si>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</si>
  <si>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</si>
  <si>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</si>
  <si>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</si>
  <si>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</si>
  <si>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</si>
  <si>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</si>
  <si>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</si>
  <si>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</si>
  <si>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</si>
  <si>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</si>
  <si>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</si>
  <si>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</si>
  <si>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</si>
  <si>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</si>
  <si>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</si>
  <si>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</si>
  <si>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</si>
  <si>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</si>
  <si>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</si>
  <si>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</si>
  <si>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</si>
  <si>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</si>
  <si>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</si>
  <si>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</si>
  <si>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</si>
  <si>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</si>
  <si>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</si>
  <si>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</si>
  <si>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</si>
  <si>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</si>
  <si>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</si>
  <si>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</si>
  <si>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</si>
  <si>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</si>
  <si>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</si>
  <si>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</si>
  <si>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</si>
  <si>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</si>
  <si>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</si>
  <si>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</si>
  <si>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</si>
  <si>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</si>
  <si>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</si>
  <si>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</si>
  <si>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</si>
  <si>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</si>
  <si>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</si>
  <si>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</si>
  <si>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</si>
  <si>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</si>
  <si>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</si>
  <si>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</si>
  <si>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</si>
  <si>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</si>
  <si>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</si>
  <si>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</si>
  <si>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</si>
  <si>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</si>
  <si>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</si>
  <si>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</si>
  <si>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</si>
  <si>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</si>
  <si>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</si>
  <si>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</si>
  <si>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</si>
  <si>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</si>
  <si>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</si>
  <si>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</si>
  <si>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</si>
  <si>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</si>
  <si>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</si>
  <si>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</si>
  <si>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</si>
  <si>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</si>
  <si>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</si>
  <si>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</si>
  <si>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</si>
  <si>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</si>
  <si>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</si>
  <si>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</si>
  <si>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</si>
  <si>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</si>
  <si>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</si>
  <si>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</si>
  <si>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</si>
  <si>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</si>
  <si>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</si>
  <si>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</si>
  <si>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</si>
  <si>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</si>
  <si>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</si>
  <si>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</si>
  <si>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</si>
  <si>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</si>
  <si>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</si>
  <si>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</si>
  <si>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</si>
  <si>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</si>
  <si>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</si>
  <si>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</si>
  <si>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</si>
  <si>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</si>
  <si>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</si>
  <si>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</si>
  <si>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</si>
  <si>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</si>
  <si>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</si>
  <si>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</si>
  <si>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</si>
  <si>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</si>
  <si>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</si>
  <si>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</si>
  <si>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</si>
  <si>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</si>
  <si>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</si>
  <si>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</si>
  <si>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</si>
  <si>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</si>
  <si>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</si>
  <si>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</si>
  <si>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</si>
  <si>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</si>
  <si>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</si>
  <si>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</si>
  <si>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</si>
  <si>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</si>
  <si>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</si>
  <si>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</si>
  <si>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</si>
  <si>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</si>
  <si>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</si>
  <si>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</si>
  <si>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</si>
  <si>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</si>
  <si>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</si>
  <si>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</si>
  <si>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</si>
  <si>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</si>
  <si>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</si>
  <si>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</si>
  <si>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</si>
  <si>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</si>
  <si>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</si>
  <si>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</si>
  <si>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</si>
  <si>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</si>
  <si>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</si>
  <si>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</si>
  <si>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</si>
  <si>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</si>
  <si>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</si>
  <si>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</si>
  <si>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</si>
  <si>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</si>
  <si>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</si>
  <si>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</si>
  <si>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</si>
  <si>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</si>
  <si>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</si>
  <si>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</si>
  <si>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</si>
  <si>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</si>
  <si>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</si>
  <si>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</si>
  <si>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</si>
  <si>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</si>
  <si>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</si>
  <si>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</si>
  <si>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</si>
  <si>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</si>
  <si>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</si>
  <si>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</si>
  <si>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</si>
  <si>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</si>
  <si>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</si>
  <si>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</si>
  <si>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</si>
  <si>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</si>
  <si>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</si>
  <si>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</si>
  <si>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</si>
  <si>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</si>
  <si>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</si>
  <si>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</si>
  <si>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</si>
  <si>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</si>
  <si>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</si>
  <si>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</si>
  <si>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</si>
  <si>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</si>
  <si>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</si>
  <si>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</si>
  <si>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</si>
  <si>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</si>
  <si>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</si>
  <si>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</si>
  <si>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</si>
  <si>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</si>
  <si>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</si>
  <si>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</si>
  <si>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</si>
  <si>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</si>
  <si>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</si>
  <si>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</si>
  <si>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</si>
  <si>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</si>
  <si>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</si>
  <si>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</si>
  <si>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</si>
  <si>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</si>
  <si>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</si>
  <si>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</si>
  <si>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</si>
  <si>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</si>
  <si>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</si>
  <si>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</si>
  <si>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</si>
  <si>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</si>
  <si>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</si>
  <si>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</si>
  <si>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</si>
  <si>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</si>
  <si>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</si>
  <si>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</si>
  <si>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</si>
  <si>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</si>
  <si>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</si>
  <si>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</si>
  <si>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</si>
  <si>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</si>
  <si>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</si>
  <si>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</si>
  <si>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</si>
  <si>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</si>
  <si>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</si>
  <si>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</si>
  <si>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</si>
  <si>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</si>
  <si>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</si>
  <si>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</si>
  <si>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</si>
  <si>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</si>
  <si>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</si>
  <si>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</si>
  <si>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</si>
  <si>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</si>
  <si>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</si>
  <si>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</si>
  <si>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</si>
  <si>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</si>
  <si>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</si>
  <si>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</si>
  <si>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</si>
  <si>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</si>
  <si>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</si>
  <si>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</si>
  <si>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</si>
  <si>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</si>
  <si>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</si>
  <si>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</si>
  <si>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</si>
  <si>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</si>
  <si>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</si>
  <si>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</si>
  <si>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</si>
  <si>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</si>
  <si>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</si>
  <si>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</si>
  <si>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</si>
  <si>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</si>
  <si>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</si>
  <si>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</si>
  <si>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</si>
  <si>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</si>
  <si>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</si>
  <si>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</si>
  <si>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</si>
  <si>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</si>
  <si>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</si>
  <si>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</si>
  <si>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</si>
  <si>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</si>
  <si>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</si>
  <si>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</si>
  <si>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</si>
  <si>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</si>
  <si>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</si>
  <si>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</si>
  <si>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</si>
  <si>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</si>
  <si>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</si>
  <si>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</si>
  <si>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</si>
  <si>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</si>
  <si>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</si>
  <si>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</si>
  <si>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</si>
  <si>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</si>
  <si>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</si>
  <si>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</si>
  <si>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</si>
  <si>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</si>
  <si>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</si>
  <si>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</si>
  <si>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</si>
  <si>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</si>
  <si>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</si>
  <si>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</si>
  <si>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</si>
  <si>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</si>
  <si>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</si>
  <si>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</si>
  <si>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</si>
  <si>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</si>
  <si>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</si>
  <si>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</si>
  <si>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</si>
  <si>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</si>
  <si>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</si>
  <si>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</si>
  <si>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</si>
  <si>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</si>
  <si>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</si>
  <si>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</si>
  <si>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</si>
  <si>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</si>
  <si>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</si>
  <si>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</si>
  <si>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</si>
  <si>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</si>
  <si>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</si>
  <si>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</si>
  <si>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</si>
  <si>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</si>
  <si>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</si>
  <si>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</si>
  <si>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</si>
  <si>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</si>
  <si>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</si>
  <si>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</si>
  <si>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</si>
  <si>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</si>
  <si>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</si>
  <si>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</si>
  <si>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</si>
  <si>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</si>
  <si>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</si>
  <si>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</si>
  <si>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</si>
  <si>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</si>
  <si>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</si>
  <si>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</si>
  <si>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</si>
  <si>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</si>
  <si>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</si>
  <si>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</si>
  <si>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</si>
  <si>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</si>
  <si>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</si>
  <si>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</si>
  <si>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</si>
  <si>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</si>
  <si>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</si>
  <si>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</si>
  <si>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</si>
  <si>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</si>
  <si>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</si>
  <si>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</si>
  <si>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</si>
  <si>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</si>
  <si>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</si>
  <si>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</si>
  <si>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</si>
  <si>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</si>
  <si>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</si>
  <si>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</si>
  <si>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</si>
  <si>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</si>
  <si>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</si>
  <si>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</si>
  <si>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</si>
  <si>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</si>
  <si>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</si>
  <si>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</si>
  <si>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</si>
  <si>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</si>
  <si>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</si>
  <si>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</si>
  <si>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</si>
  <si>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</si>
  <si>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</si>
  <si>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</si>
  <si>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</si>
  <si>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</si>
  <si>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</si>
  <si>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</si>
  <si>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</si>
  <si>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</si>
  <si>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</si>
  <si>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</si>
  <si>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</si>
  <si>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</si>
  <si>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</si>
  <si>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</si>
  <si>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</si>
  <si>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</si>
  <si>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</si>
  <si>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</si>
  <si>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</si>
  <si>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</si>
  <si>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</si>
  <si>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</si>
  <si>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</si>
  <si>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</si>
  <si>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</si>
  <si>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</si>
  <si>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</si>
  <si>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</si>
  <si>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</si>
  <si>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</si>
  <si>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</si>
  <si>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</si>
  <si>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</si>
  <si>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</si>
  <si>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</si>
  <si>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</si>
  <si>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</si>
  <si>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</si>
  <si>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</si>
  <si>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</si>
  <si>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</si>
  <si>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</si>
  <si>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</si>
  <si>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</si>
  <si>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</si>
  <si>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</si>
  <si>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</si>
  <si>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</si>
  <si>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</si>
  <si>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</si>
  <si>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</si>
  <si>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</si>
  <si>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</si>
  <si>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</si>
  <si>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</si>
  <si>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</si>
  <si>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</si>
  <si>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</si>
  <si>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</si>
  <si>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</si>
  <si>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</si>
  <si>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</si>
  <si>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</si>
  <si>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</si>
  <si>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</si>
  <si>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</si>
  <si>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</si>
  <si>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</si>
  <si>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</si>
  <si>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</si>
  <si>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</si>
  <si>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</si>
  <si>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</si>
  <si>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</si>
  <si>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</si>
  <si>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</si>
  <si>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</si>
  <si>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</si>
  <si>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</si>
  <si>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</si>
  <si>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</si>
  <si>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</si>
  <si>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</si>
  <si>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</si>
  <si>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</si>
  <si>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</si>
  <si>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</si>
  <si>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</si>
  <si>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</si>
  <si>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</si>
  <si>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</si>
  <si>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</si>
  <si>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</si>
  <si>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</si>
  <si>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</si>
  <si>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</si>
  <si>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</si>
  <si>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</si>
  <si>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</si>
  <si>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</si>
  <si>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</si>
  <si>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</si>
  <si>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</si>
  <si>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</si>
  <si>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</si>
  <si>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</si>
  <si>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</si>
  <si>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</si>
  <si>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</si>
  <si>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</si>
  <si>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</si>
  <si>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</si>
  <si>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</si>
  <si>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</si>
  <si>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</si>
  <si>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</si>
  <si>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</si>
  <si>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</si>
  <si>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</si>
  <si>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</si>
  <si>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</si>
  <si>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</si>
  <si>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</si>
  <si>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</si>
  <si>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</si>
  <si>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</si>
  <si>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</si>
  <si>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</si>
  <si>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</si>
  <si>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</si>
  <si>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</si>
  <si>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</si>
  <si>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</si>
  <si>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</si>
  <si>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</si>
  <si>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</si>
  <si>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</si>
  <si>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</si>
  <si>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</si>
  <si>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</si>
  <si>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</si>
  <si>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</si>
  <si>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</si>
  <si>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</si>
  <si>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</si>
  <si>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</si>
  <si>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</si>
  <si>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</si>
  <si>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</si>
  <si>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</si>
  <si>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</si>
  <si>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</si>
  <si>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</si>
  <si>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</si>
  <si>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</si>
  <si>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</si>
  <si>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</si>
  <si>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</si>
  <si>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</si>
  <si>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</si>
  <si>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</si>
  <si>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</si>
  <si>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</si>
  <si>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</si>
  <si>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</si>
  <si>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</si>
  <si>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</si>
  <si>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</si>
  <si>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</si>
  <si>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</si>
  <si>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</si>
  <si>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</si>
  <si>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</si>
  <si>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</si>
  <si>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</si>
  <si>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</si>
  <si>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</si>
  <si>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</si>
  <si>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</si>
  <si>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</si>
  <si>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</si>
  <si>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</si>
  <si>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</si>
  <si>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</si>
  <si>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</si>
  <si>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</si>
  <si>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</si>
  <si>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</si>
  <si>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</si>
  <si>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</si>
  <si>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</si>
  <si>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</si>
  <si>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</si>
  <si>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</si>
  <si>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</si>
  <si>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</si>
  <si>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</si>
  <si>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</si>
  <si>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</si>
  <si>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</si>
  <si>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</si>
  <si>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</si>
  <si>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</si>
  <si>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</si>
  <si>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</si>
  <si>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</si>
  <si>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</si>
  <si>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</si>
  <si>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</si>
  <si>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</si>
  <si>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</si>
  <si>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</si>
  <si>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</si>
  <si>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</si>
  <si>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</si>
  <si>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</si>
  <si>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</si>
  <si>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</si>
  <si>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</si>
  <si>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</si>
  <si>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</si>
  <si>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</si>
  <si>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</si>
  <si>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</si>
  <si>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</si>
  <si>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</si>
  <si>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</si>
  <si>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</si>
  <si>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</si>
  <si>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</si>
  <si>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</si>
  <si>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</si>
  <si>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</si>
  <si>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</si>
  <si>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</si>
  <si>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</si>
  <si>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</si>
  <si>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</si>
  <si>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</si>
  <si>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</si>
  <si>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</si>
  <si>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</si>
  <si>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</si>
  <si>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</si>
  <si>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</si>
  <si>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</si>
  <si>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</si>
  <si>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</si>
  <si>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</si>
  <si>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</si>
  <si>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</si>
  <si>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</si>
  <si>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</si>
  <si>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</si>
  <si>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</si>
  <si>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</si>
  <si>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</si>
  <si>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</si>
  <si>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</si>
  <si>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</si>
  <si>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</si>
  <si>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</si>
  <si>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</si>
  <si>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</si>
  <si>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</si>
  <si>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</si>
  <si>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</si>
  <si>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</si>
  <si>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</si>
  <si>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</si>
  <si>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</si>
  <si>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</si>
  <si>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</si>
  <si>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</si>
  <si>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</si>
  <si>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</si>
  <si>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</si>
  <si>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</si>
  <si>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</si>
  <si>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</si>
  <si>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</si>
  <si>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</si>
  <si>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</si>
  <si>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</si>
  <si>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</si>
  <si>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</si>
  <si>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</si>
  <si>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</si>
  <si>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</si>
  <si>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</si>
  <si>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</si>
  <si>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</si>
  <si>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</si>
  <si>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</si>
  <si>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</si>
  <si>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</si>
  <si>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</si>
  <si>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</si>
  <si>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</si>
  <si>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</si>
  <si>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</si>
  <si>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</si>
  <si>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</si>
  <si>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</si>
  <si>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</si>
  <si>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</si>
  <si>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</si>
  <si>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</si>
  <si>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</si>
  <si>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</si>
  <si>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</si>
  <si>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</si>
  <si>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</si>
  <si>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</si>
  <si>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</si>
  <si>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</si>
  <si>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</si>
  <si>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</si>
  <si>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</si>
  <si>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</si>
  <si>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</si>
  <si>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</si>
  <si>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</si>
  <si>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</si>
  <si>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</si>
  <si>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</si>
  <si>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</si>
  <si>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</si>
  <si>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</si>
  <si>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</si>
  <si>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</si>
  <si>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</si>
  <si>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</si>
  <si>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</si>
  <si>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</si>
  <si>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</si>
  <si>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</si>
  <si>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</si>
  <si>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</si>
  <si>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</si>
  <si>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</si>
  <si>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</si>
  <si>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</si>
  <si>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</si>
  <si>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</si>
  <si>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</si>
  <si>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</si>
  <si>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</si>
  <si>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</si>
  <si>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</si>
  <si>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</si>
  <si>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</si>
  <si>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</si>
  <si>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</si>
  <si>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</si>
  <si>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</si>
  <si>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</si>
  <si>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</si>
  <si>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</si>
  <si>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</si>
  <si>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</si>
  <si>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</si>
  <si>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</si>
  <si>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</si>
  <si>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</si>
  <si>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</si>
  <si>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</si>
  <si>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</si>
  <si>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</si>
  <si>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</si>
  <si>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</si>
  <si>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</si>
  <si>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</si>
  <si>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</si>
  <si>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</si>
  <si>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</si>
  <si>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</si>
  <si>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</si>
  <si>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</si>
  <si>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</si>
  <si>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</si>
  <si>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</si>
  <si>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</si>
  <si>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</si>
  <si>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</si>
  <si>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</si>
  <si>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</si>
  <si>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</si>
  <si>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</si>
  <si>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</si>
  <si>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</si>
  <si>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</si>
  <si>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</si>
  <si>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</si>
  <si>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</si>
  <si>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</si>
  <si>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</si>
  <si>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</si>
  <si>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</si>
  <si>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</si>
  <si>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</si>
  <si>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</si>
  <si>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</si>
  <si>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</si>
  <si>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</si>
  <si>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</si>
  <si>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</si>
  <si>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</si>
  <si>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</si>
  <si>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</si>
  <si>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</si>
  <si>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</si>
  <si>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</si>
  <si>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</si>
  <si>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</si>
  <si>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</si>
  <si>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</si>
  <si>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</si>
  <si>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</si>
  <si>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</si>
  <si>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</si>
  <si>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</si>
  <si>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</si>
  <si>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</si>
  <si>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</si>
  <si>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</si>
  <si>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</si>
  <si>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</si>
  <si>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</si>
  <si>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</si>
  <si>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</si>
  <si>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</si>
  <si>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</si>
  <si>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</si>
  <si>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</si>
  <si>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</si>
  <si>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</si>
  <si>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</si>
  <si>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</si>
  <si>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</si>
  <si>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</si>
  <si>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</si>
  <si>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</si>
  <si>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</si>
  <si>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</si>
  <si>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</si>
  <si>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</si>
  <si>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</si>
  <si>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</si>
  <si>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</si>
  <si>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</si>
  <si>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</si>
  <si>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</si>
  <si>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</si>
  <si>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</si>
  <si>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</si>
  <si>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</si>
  <si>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</si>
  <si>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</si>
  <si>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</si>
  <si>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</si>
  <si>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</si>
  <si>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</si>
  <si>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</si>
  <si>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</si>
  <si>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</si>
  <si>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</si>
  <si>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</si>
  <si>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</si>
  <si>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</si>
  <si>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</si>
  <si>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</si>
  <si>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</si>
  <si>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</si>
  <si>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</si>
  <si>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</si>
  <si>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</si>
  <si>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</si>
  <si>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</si>
  <si>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</si>
  <si>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</si>
  <si>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</si>
  <si>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</si>
  <si>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</si>
  <si>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</si>
  <si>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</si>
  <si>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</si>
  <si>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</si>
  <si>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</si>
  <si>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</si>
  <si>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</si>
  <si>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</si>
  <si>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</si>
  <si>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</si>
  <si>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</si>
  <si>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</si>
  <si>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</si>
  <si>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</si>
  <si>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</si>
  <si>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</si>
  <si>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</si>
  <si>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</si>
  <si>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</si>
  <si>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</si>
  <si>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</si>
  <si>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</si>
  <si>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</si>
  <si>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</si>
  <si>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</si>
  <si>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</si>
  <si>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</si>
  <si>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</si>
  <si>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</si>
  <si>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</si>
  <si>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</si>
  <si>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</si>
  <si>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</si>
  <si>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</si>
  <si>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</si>
  <si>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</si>
  <si>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</si>
  <si>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</si>
  <si>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</si>
  <si>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</si>
  <si>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</si>
  <si>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</si>
  <si>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</si>
  <si>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</si>
  <si>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</si>
  <si>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</si>
  <si>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</si>
  <si>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</si>
  <si>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</si>
  <si>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</si>
  <si>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</si>
  <si>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</si>
  <si>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</si>
  <si>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</si>
  <si>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</si>
  <si>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</si>
  <si>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</si>
  <si>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</si>
  <si>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</si>
  <si>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</si>
  <si>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</si>
  <si>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</si>
  <si>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</si>
  <si>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</si>
  <si>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</si>
  <si>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</si>
  <si>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</si>
  <si>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</si>
  <si>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</si>
  <si>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</si>
  <si>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</si>
  <si>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</si>
  <si>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</si>
  <si>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</si>
  <si>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</si>
  <si>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</si>
  <si>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</si>
  <si>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</si>
  <si>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</si>
  <si>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</si>
  <si>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</si>
  <si>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</si>
  <si>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</si>
  <si>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</si>
  <si>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</si>
  <si>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</si>
  <si>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</si>
  <si>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</si>
  <si>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</si>
  <si>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</si>
  <si>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</si>
  <si>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</si>
  <si>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</si>
  <si>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</si>
  <si>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</si>
  <si>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</si>
  <si>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</si>
  <si>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</si>
  <si>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</si>
  <si>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</si>
  <si>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</si>
  <si>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</si>
  <si>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</si>
  <si>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</si>
  <si>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</si>
  <si>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</si>
  <si>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</si>
  <si>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</si>
  <si>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</si>
  <si>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</si>
  <si>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</si>
  <si>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</si>
  <si>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</si>
  <si>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</si>
  <si>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</si>
  <si>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</si>
  <si>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</si>
  <si>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</si>
  <si>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</si>
  <si>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</si>
  <si>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</si>
  <si>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</si>
  <si>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</si>
  <si>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</si>
  <si>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</si>
  <si>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</si>
  <si>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</si>
  <si>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</si>
  <si>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</si>
  <si>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</si>
  <si>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</si>
  <si>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</si>
  <si>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</si>
  <si>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</si>
  <si>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</si>
  <si>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</si>
  <si>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</si>
  <si>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</si>
  <si>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</si>
  <si>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</si>
  <si>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</si>
  <si>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</si>
  <si>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</si>
  <si>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</si>
  <si>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</si>
  <si>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</si>
  <si>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</si>
  <si>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</si>
  <si>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</si>
  <si>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</si>
  <si>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</si>
  <si>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</si>
  <si>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</si>
  <si>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</si>
  <si>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</si>
  <si>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</si>
  <si>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</si>
  <si>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</si>
  <si>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</si>
  <si>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</si>
  <si>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</si>
  <si>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</si>
  <si>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</si>
  <si>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</si>
  <si>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</si>
  <si>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</si>
  <si>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</si>
  <si>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</si>
  <si>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</si>
  <si>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</si>
  <si>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</si>
  <si>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</si>
  <si>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</si>
  <si>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</si>
  <si>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</si>
  <si>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</si>
  <si>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</si>
  <si>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</si>
  <si>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</si>
  <si>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</si>
  <si>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</si>
  <si>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</si>
  <si>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</si>
  <si>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</si>
  <si>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</si>
  <si>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</si>
  <si>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</si>
  <si>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</si>
  <si>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</si>
  <si>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</si>
  <si>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</si>
  <si>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</si>
  <si>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</si>
  <si>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</si>
  <si>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</si>
  <si>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</si>
  <si>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</si>
  <si>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</si>
  <si>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</si>
  <si>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</si>
  <si>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</si>
  <si>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</si>
  <si>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</si>
  <si>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</si>
  <si>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</si>
  <si>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</si>
  <si>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</si>
  <si>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</si>
  <si>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</si>
  <si>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</si>
  <si>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</si>
  <si>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</si>
  <si>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</si>
  <si>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</si>
  <si>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</si>
  <si>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</si>
  <si>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</si>
  <si>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</si>
  <si>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</si>
  <si>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</si>
  <si>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</si>
  <si>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</si>
  <si>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</si>
  <si>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</si>
  <si>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</si>
  <si>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</si>
  <si>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</si>
  <si>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</si>
  <si>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</si>
  <si>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</si>
  <si>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</si>
  <si>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</si>
  <si>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</si>
  <si>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</si>
  <si>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</si>
  <si>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</si>
  <si>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</si>
  <si>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</si>
  <si>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</si>
  <si>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</si>
  <si>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</si>
  <si>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</si>
  <si>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</si>
  <si>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</si>
  <si>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</si>
  <si>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</si>
  <si>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</si>
  <si>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</si>
  <si>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</si>
  <si>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</si>
  <si>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</si>
  <si>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</si>
  <si>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</si>
  <si>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</si>
  <si>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</si>
  <si>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</si>
  <si>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</si>
  <si>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</si>
  <si>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</si>
  <si>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</si>
  <si>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</si>
  <si>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</si>
  <si>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</si>
  <si>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</si>
  <si>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</si>
  <si>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</si>
  <si>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</si>
  <si>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</si>
  <si>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</si>
  <si>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</si>
  <si>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</si>
  <si>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</si>
  <si>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</si>
  <si>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</si>
  <si>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</si>
  <si>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</si>
  <si>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</si>
  <si>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</si>
  <si>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</si>
  <si>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</si>
  <si>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</si>
  <si>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</si>
  <si>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</si>
  <si>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</si>
  <si>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</si>
  <si>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</si>
  <si>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</si>
  <si>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</si>
  <si>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</si>
  <si>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</si>
  <si>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</si>
  <si>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</si>
  <si>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</si>
  <si>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</si>
  <si>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</si>
  <si>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</si>
  <si>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</si>
  <si>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</si>
  <si>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</si>
  <si>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</si>
  <si>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</si>
  <si>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</si>
  <si>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</si>
  <si>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</si>
  <si>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</si>
  <si>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</si>
  <si>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</si>
  <si>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</si>
  <si>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</si>
  <si>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</si>
  <si>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</si>
  <si>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</si>
  <si>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</si>
  <si>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</si>
  <si>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</si>
  <si>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</si>
  <si>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</si>
  <si>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</si>
  <si>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</si>
  <si>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</si>
  <si>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</si>
  <si>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</si>
  <si>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</si>
  <si>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</si>
  <si>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</si>
  <si>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</si>
  <si>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</si>
  <si>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</si>
  <si>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</si>
  <si>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</si>
  <si>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</si>
  <si>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</si>
  <si>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</si>
  <si>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</si>
  <si>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</si>
  <si>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</si>
  <si>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</si>
  <si>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</si>
  <si>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</si>
  <si>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</si>
  <si>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</si>
  <si>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</si>
  <si>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</si>
  <si>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</si>
  <si>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</si>
  <si>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</si>
  <si>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</si>
  <si>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</si>
  <si>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</si>
  <si>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</si>
  <si>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</si>
  <si>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</si>
  <si>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</si>
  <si>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</si>
  <si>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</si>
  <si>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</si>
  <si>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</si>
  <si>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</si>
  <si>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</si>
  <si>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</si>
  <si>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</si>
  <si>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</si>
  <si>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</si>
  <si>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</si>
  <si>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</si>
  <si>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</si>
  <si>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</si>
  <si>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</si>
  <si>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</si>
  <si>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</si>
  <si>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</si>
  <si>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</si>
  <si>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</si>
  <si>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</si>
  <si>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</si>
  <si>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</si>
  <si>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</si>
  <si>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</si>
  <si>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</si>
  <si>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</si>
  <si>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</si>
  <si>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</si>
  <si>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</si>
  <si>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</si>
  <si>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</si>
  <si>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</si>
  <si>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</si>
  <si>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</si>
  <si>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</si>
  <si>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</si>
  <si>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</si>
  <si>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</si>
  <si>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</si>
  <si>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</si>
  <si>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</si>
  <si>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</si>
  <si>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</si>
  <si>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</si>
  <si>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</si>
  <si>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</si>
  <si>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</si>
  <si>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</si>
  <si>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</si>
  <si>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</si>
  <si>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</si>
  <si>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</si>
  <si>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</si>
  <si>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</si>
  <si>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</si>
  <si>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</si>
  <si>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</si>
  <si>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</si>
  <si>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</si>
  <si>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</si>
  <si>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</si>
  <si>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</si>
  <si>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</si>
  <si>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</si>
  <si>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</si>
  <si>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</si>
  <si>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</si>
  <si>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</si>
  <si>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</si>
  <si>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</si>
  <si>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</si>
  <si>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</si>
  <si>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</si>
  <si>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</si>
  <si>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</si>
  <si>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</si>
  <si>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</si>
  <si>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</si>
  <si>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</si>
  <si>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</si>
  <si>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</si>
  <si>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</si>
  <si>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</si>
  <si>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</si>
  <si>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</si>
  <si>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</si>
  <si>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</si>
  <si>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</si>
  <si>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</si>
  <si>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</si>
  <si>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</si>
  <si>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</si>
  <si>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</si>
  <si>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</si>
  <si>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</si>
  <si>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</si>
  <si>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</si>
  <si>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</si>
  <si>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</si>
  <si>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</si>
  <si>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</si>
  <si>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</si>
  <si>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</si>
  <si>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</si>
  <si>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</si>
  <si>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</si>
  <si>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</si>
  <si>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</si>
  <si>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</si>
  <si>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</si>
  <si>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</si>
  <si>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</si>
  <si>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</si>
  <si>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</si>
  <si>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</si>
  <si>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</si>
  <si>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</si>
  <si>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</si>
  <si>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</si>
  <si>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</si>
  <si>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</si>
  <si>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</si>
  <si>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</si>
  <si>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</si>
  <si>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</si>
  <si>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</si>
  <si>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</si>
  <si>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</si>
  <si>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</si>
  <si>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</si>
  <si>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</si>
  <si>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</si>
  <si>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</si>
  <si>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</si>
  <si>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</si>
  <si>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</si>
  <si>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</si>
  <si>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</si>
  <si>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</si>
  <si>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</si>
  <si>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</si>
  <si>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</si>
  <si>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</si>
  <si>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</si>
  <si>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</si>
  <si>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</si>
  <si>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</si>
  <si>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</si>
  <si>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</si>
  <si>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</si>
  <si>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</si>
  <si>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</si>
  <si>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</si>
  <si>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</si>
  <si>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</si>
  <si>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</si>
  <si>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</si>
  <si>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</si>
  <si>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</si>
  <si>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</si>
  <si>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</si>
  <si>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</si>
  <si>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</si>
  <si>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</si>
  <si>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</si>
  <si>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</si>
  <si>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</si>
  <si>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</si>
  <si>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</si>
  <si>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</si>
  <si>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</si>
  <si>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</si>
  <si>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</si>
  <si>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</si>
  <si>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</si>
  <si>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</si>
  <si>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</si>
  <si>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</si>
  <si>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</si>
  <si>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</si>
  <si>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</si>
  <si>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</si>
  <si>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</si>
  <si>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</si>
  <si>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</si>
  <si>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</si>
  <si>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</si>
  <si>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</si>
  <si>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</si>
  <si>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</si>
  <si>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</si>
  <si>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</si>
  <si>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</si>
  <si>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</si>
  <si>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</si>
  <si>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</si>
  <si>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</si>
  <si>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</si>
  <si>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</si>
  <si>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</si>
  <si>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</si>
  <si>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</si>
  <si>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</si>
  <si>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</si>
  <si>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</si>
  <si>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</si>
  <si>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</si>
  <si>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</si>
  <si>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</si>
  <si>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</si>
  <si>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</si>
  <si>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</si>
  <si>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</si>
  <si>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</si>
  <si>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</si>
  <si>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</si>
  <si>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</si>
  <si>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</si>
  <si>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</si>
  <si>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</si>
  <si>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</si>
  <si>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</si>
  <si>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</si>
  <si>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</si>
  <si>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</si>
  <si>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</si>
  <si>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</si>
  <si>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</si>
  <si>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</si>
  <si>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</si>
  <si>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</si>
  <si>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</si>
  <si>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</si>
  <si>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</si>
  <si>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</si>
  <si>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</si>
  <si>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</si>
  <si>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</si>
  <si>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</si>
  <si>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</si>
  <si>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</si>
  <si>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</si>
  <si>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</si>
  <si>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</si>
  <si>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</si>
  <si>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</si>
  <si>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</si>
  <si>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</si>
  <si>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</si>
  <si>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</si>
  <si>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</si>
  <si>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</si>
  <si>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</si>
  <si>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</si>
  <si>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</si>
  <si>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</si>
  <si>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</si>
  <si>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</si>
  <si>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</si>
  <si>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</si>
  <si>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</si>
  <si>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</si>
  <si>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</si>
  <si>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</si>
  <si>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</si>
  <si>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</si>
  <si>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</si>
  <si>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</si>
  <si>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</si>
  <si>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</si>
  <si>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</si>
  <si>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</si>
  <si>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</si>
  <si>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</si>
  <si>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</si>
  <si>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</si>
  <si>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</si>
  <si>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</si>
  <si>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</si>
  <si>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</si>
  <si>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</si>
  <si>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</si>
  <si>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</si>
  <si>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</si>
  <si>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</si>
  <si>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</si>
  <si>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</si>
  <si>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</si>
  <si>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</si>
  <si>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</si>
  <si>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</si>
  <si>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</si>
  <si>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</si>
  <si>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</si>
  <si>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</si>
  <si>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</si>
  <si>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</si>
  <si>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</si>
  <si>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</si>
  <si>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</si>
  <si>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</si>
  <si>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</si>
  <si>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</si>
  <si>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</si>
  <si>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</si>
  <si>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</si>
  <si>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</si>
  <si>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</si>
  <si>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</si>
  <si>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</si>
  <si>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</si>
  <si>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</si>
  <si>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</si>
  <si>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</si>
  <si>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</si>
  <si>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</si>
  <si>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</si>
  <si>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</si>
  <si>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</si>
  <si>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</si>
  <si>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</si>
  <si>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</si>
  <si>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</si>
  <si>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</si>
  <si>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</si>
  <si>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</si>
  <si>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</si>
  <si>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</si>
  <si>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</si>
  <si>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</si>
  <si>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</si>
  <si>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</si>
  <si>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</si>
  <si>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</si>
  <si>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</si>
  <si>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</si>
  <si>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</si>
  <si>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</si>
  <si>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</si>
  <si>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</si>
  <si>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</si>
  <si>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</si>
  <si>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</si>
  <si>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</si>
  <si>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</si>
  <si>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</si>
  <si>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</si>
  <si>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</si>
  <si>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</si>
  <si>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</si>
  <si>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</si>
  <si>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</si>
  <si>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</si>
  <si>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</si>
  <si>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</si>
  <si>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</si>
  <si>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</si>
  <si>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</si>
  <si>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</si>
  <si>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</si>
  <si>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</si>
  <si>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</si>
  <si>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</si>
  <si>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</si>
  <si>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</si>
  <si>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</si>
  <si>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</si>
  <si>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</si>
  <si>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</si>
  <si>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</si>
  <si>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</si>
  <si>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</si>
  <si>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</si>
  <si>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</si>
  <si>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</si>
  <si>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</si>
  <si>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</si>
  <si>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</si>
  <si>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</si>
  <si>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</si>
  <si>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</si>
  <si>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</si>
  <si>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</si>
  <si>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</si>
  <si>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</si>
  <si>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</si>
  <si>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</si>
  <si>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</si>
  <si>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</si>
  <si>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</si>
  <si>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</si>
  <si>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</si>
  <si>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</si>
  <si>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</si>
  <si>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</si>
  <si>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</si>
  <si>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</si>
  <si>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</si>
  <si>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</si>
  <si>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</si>
  <si>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</si>
  <si>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</si>
  <si>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</si>
  <si>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</si>
  <si>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</si>
  <si>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</si>
  <si>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</si>
  <si>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</si>
  <si>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</si>
  <si>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</si>
  <si>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</si>
  <si>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</si>
  <si>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</si>
  <si>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</si>
  <si>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</si>
  <si>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</si>
  <si>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</si>
  <si>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</si>
  <si>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</si>
  <si>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</si>
  <si>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</si>
  <si>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</si>
  <si>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</si>
  <si>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</si>
  <si>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</si>
  <si>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</si>
  <si>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</si>
  <si>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</si>
  <si>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</si>
  <si>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</si>
  <si>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</si>
  <si>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</si>
  <si>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</si>
  <si>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</si>
  <si>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</si>
  <si>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</si>
  <si>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</si>
  <si>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</si>
  <si>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</si>
  <si>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</si>
  <si>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</si>
  <si>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</si>
  <si>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</si>
  <si>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</si>
  <si>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</si>
  <si>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</si>
  <si>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</si>
  <si>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</si>
  <si>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</si>
  <si>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</si>
  <si>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</si>
  <si>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</si>
  <si>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</si>
  <si>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</si>
  <si>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</si>
  <si>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</si>
  <si>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</si>
  <si>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</si>
  <si>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</si>
  <si>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</si>
  <si>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</si>
  <si>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</si>
  <si>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</si>
  <si>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</si>
  <si>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</si>
  <si>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</si>
  <si>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</si>
  <si>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</si>
  <si>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</si>
  <si>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</si>
  <si>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</si>
  <si>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</si>
  <si>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</si>
  <si>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</si>
  <si>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</si>
  <si>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</si>
  <si>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</si>
  <si>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</si>
  <si>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</si>
  <si>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</si>
  <si>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</si>
  <si>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</si>
  <si>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</si>
  <si>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</si>
  <si>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</si>
  <si>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</si>
  <si>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</si>
  <si>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</si>
  <si>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</si>
  <si>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</si>
  <si>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</si>
  <si>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</si>
  <si>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</si>
  <si>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</si>
  <si>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</si>
  <si>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</si>
  <si>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</si>
  <si>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</si>
  <si>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</si>
  <si>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</si>
  <si>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</si>
  <si>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</si>
  <si>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</si>
  <si>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</si>
  <si>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</si>
  <si>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</si>
  <si>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</si>
  <si>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</si>
  <si>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</si>
  <si>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</si>
  <si>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</si>
  <si>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</si>
  <si>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</si>
  <si>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</si>
  <si>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</si>
  <si>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</si>
  <si>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</si>
  <si>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</si>
  <si>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</si>
  <si>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</si>
  <si>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</si>
  <si>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</si>
  <si>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</si>
  <si>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</si>
  <si>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</si>
  <si>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</si>
  <si>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</si>
  <si>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</si>
  <si>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</si>
  <si>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</si>
  <si>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</si>
  <si>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</si>
  <si>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</si>
  <si>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</si>
  <si>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</si>
  <si>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</si>
  <si>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</si>
  <si>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</si>
  <si>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</si>
  <si>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</si>
  <si>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</si>
  <si>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</si>
  <si>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</si>
  <si>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</si>
  <si>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</si>
  <si>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</si>
  <si>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</si>
  <si>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</si>
  <si>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</si>
  <si>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</si>
  <si>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</si>
  <si>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</si>
  <si>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</si>
  <si>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</si>
  <si>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</si>
  <si>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</si>
  <si>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</si>
  <si>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</si>
  <si>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</si>
  <si>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</si>
  <si>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</si>
  <si>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</si>
  <si>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</si>
  <si>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</si>
  <si>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</si>
  <si>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</si>
  <si>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</si>
  <si>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</si>
  <si>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</si>
  <si>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</si>
  <si>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</si>
  <si>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</si>
  <si>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</si>
  <si>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</si>
  <si>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</si>
  <si>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</si>
  <si>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</si>
  <si>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</si>
  <si>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</si>
  <si>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</si>
  <si>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</si>
  <si>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</si>
  <si>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</si>
  <si>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</si>
  <si>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</si>
  <si>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</si>
  <si>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</si>
  <si>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</si>
  <si>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</si>
  <si>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</si>
  <si>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</si>
  <si>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</si>
  <si>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</si>
  <si>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</si>
  <si>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</si>
  <si>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</si>
  <si>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</si>
  <si>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</si>
  <si>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</si>
  <si>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</si>
  <si>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</si>
  <si>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</si>
  <si>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</si>
  <si>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</si>
  <si>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</si>
  <si>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</si>
  <si>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</si>
  <si>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</si>
  <si>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</si>
  <si>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</si>
  <si>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</si>
  <si>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</si>
  <si>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</si>
  <si>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</si>
  <si>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</si>
  <si>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</si>
  <si>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</si>
  <si>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</si>
  <si>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</si>
  <si>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</si>
  <si>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</si>
  <si>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</si>
  <si>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</si>
  <si>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</si>
  <si>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</si>
  <si>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</si>
  <si>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</si>
  <si>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</si>
  <si>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</si>
  <si>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</si>
  <si>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</si>
  <si>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</si>
  <si>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</si>
  <si>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</si>
  <si>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</si>
  <si>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</si>
  <si>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</si>
  <si>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</si>
  <si>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</si>
  <si>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</si>
  <si>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</si>
  <si>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</si>
  <si>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</si>
  <si>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</si>
  <si>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</si>
  <si>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</si>
  <si>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</si>
  <si>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</si>
  <si>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</si>
  <si>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</si>
  <si>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</si>
  <si>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</si>
  <si>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</si>
  <si>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</si>
  <si>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</si>
  <si>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</si>
  <si>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</si>
  <si>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</si>
  <si>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</si>
  <si>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</si>
  <si>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</si>
  <si>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</si>
  <si>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</si>
  <si>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</si>
  <si>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</si>
  <si>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</si>
  <si>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</si>
  <si>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</si>
  <si>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</si>
  <si>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</si>
  <si>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</si>
  <si>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</si>
  <si>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</si>
  <si>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</si>
  <si>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</si>
  <si>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</si>
  <si>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</si>
  <si>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</si>
  <si>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</si>
  <si>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</si>
  <si>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</si>
  <si>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</si>
  <si>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</si>
  <si>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</si>
  <si>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</si>
  <si>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</si>
  <si>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</si>
  <si>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</si>
  <si>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</si>
  <si>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</si>
  <si>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</si>
  <si>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</si>
  <si>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</si>
  <si>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</si>
  <si>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</si>
  <si>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</si>
  <si>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</si>
  <si>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</si>
  <si>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</si>
  <si>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</si>
  <si>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</si>
  <si>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</si>
  <si>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</si>
  <si>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</si>
  <si>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</si>
  <si>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</si>
  <si>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</si>
  <si>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</si>
  <si>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</si>
  <si>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</si>
  <si>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</si>
  <si>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</si>
  <si>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</si>
  <si>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</si>
  <si>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</si>
  <si>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</si>
  <si>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</si>
  <si>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</si>
  <si>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</si>
  <si>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</si>
  <si>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</si>
  <si>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</si>
  <si>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</si>
  <si>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</si>
  <si>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</si>
  <si>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</si>
  <si>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</si>
  <si>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</si>
  <si>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</si>
  <si>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</si>
  <si>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</si>
  <si>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</si>
  <si>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</si>
  <si>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</si>
  <si>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</si>
  <si>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</si>
  <si>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</si>
  <si>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</si>
  <si>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</si>
  <si>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</si>
  <si>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</si>
  <si>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</si>
  <si>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</si>
  <si>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</si>
  <si>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</si>
  <si>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</si>
  <si>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</si>
  <si>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</si>
  <si>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</si>
  <si>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</si>
  <si>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</si>
  <si>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</si>
  <si>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</si>
  <si>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</si>
  <si>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</si>
  <si>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</si>
  <si>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</si>
  <si>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</si>
  <si>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</si>
  <si>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</si>
  <si>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</si>
  <si>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</si>
  <si>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</si>
  <si>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</si>
  <si>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</si>
  <si>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</si>
  <si>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</si>
  <si>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</si>
  <si>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</si>
  <si>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</si>
  <si>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</si>
  <si>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</si>
  <si>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</si>
  <si>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</si>
  <si>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</si>
  <si>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</si>
  <si>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</si>
  <si>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</si>
  <si>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</si>
  <si>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</si>
  <si>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</si>
  <si>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</si>
  <si>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</si>
  <si>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</si>
  <si>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</si>
  <si>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</si>
  <si>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</si>
  <si>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</si>
  <si>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</si>
  <si>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</si>
  <si>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</si>
  <si>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</si>
  <si>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</si>
  <si>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</si>
  <si>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</si>
  <si>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</si>
  <si>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</si>
  <si>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</si>
  <si>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</si>
  <si>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</si>
  <si>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</si>
  <si>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</si>
  <si>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</si>
  <si>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</si>
  <si>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</si>
  <si>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</si>
  <si>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</si>
  <si>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</si>
  <si>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</si>
  <si>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</si>
  <si>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</si>
  <si>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</si>
  <si>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</si>
  <si>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</si>
  <si>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</si>
  <si>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</si>
  <si>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</si>
  <si>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</si>
  <si>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</si>
  <si>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</si>
  <si>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</si>
  <si>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</si>
  <si>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</si>
  <si>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</si>
  <si>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</si>
  <si>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</si>
  <si>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</si>
  <si>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</si>
  <si>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</si>
  <si>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</si>
  <si>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</si>
  <si>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</si>
  <si>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</si>
  <si>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</si>
  <si>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</si>
  <si>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</si>
  <si>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</si>
  <si>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</si>
  <si>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</si>
  <si>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</si>
  <si>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</si>
  <si>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</si>
  <si>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</si>
  <si>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</si>
  <si>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</si>
  <si>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</si>
  <si>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</si>
  <si>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</si>
  <si>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</si>
  <si>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</si>
  <si>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</si>
  <si>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</si>
  <si>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</si>
  <si>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</si>
  <si>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</si>
  <si>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</si>
  <si>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</si>
  <si>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</si>
  <si>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</si>
  <si>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</si>
  <si>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</si>
  <si>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</si>
  <si>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</si>
  <si>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</si>
  <si>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</si>
  <si>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</si>
  <si>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</si>
  <si>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</si>
  <si>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</si>
  <si>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</si>
  <si>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</si>
  <si>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</si>
  <si>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</si>
  <si>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</si>
  <si>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</si>
  <si>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</si>
  <si>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</si>
  <si>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</si>
  <si>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</si>
  <si>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</si>
  <si>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</si>
  <si>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</si>
  <si>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</si>
  <si>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</si>
  <si>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</si>
  <si>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</si>
  <si>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</si>
  <si>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</si>
  <si>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</si>
  <si>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</si>
  <si>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</si>
  <si>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</si>
  <si>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</si>
  <si>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</si>
  <si>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</si>
  <si>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</si>
  <si>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</si>
  <si>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</si>
  <si>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</si>
  <si>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</si>
  <si>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</si>
  <si>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</si>
  <si>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</si>
  <si>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</si>
  <si>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</si>
  <si>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</si>
  <si>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</si>
  <si>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</si>
  <si>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</si>
  <si>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</si>
  <si>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</si>
  <si>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</si>
  <si>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</si>
  <si>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</si>
  <si>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</si>
  <si>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</si>
  <si>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</si>
  <si>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</si>
  <si>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</si>
  <si>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</si>
  <si>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</si>
  <si>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</si>
  <si>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</si>
  <si>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</si>
  <si>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</si>
  <si>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</si>
  <si>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</si>
  <si>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</si>
  <si>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</si>
  <si>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</si>
  <si>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</si>
  <si>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</si>
  <si>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</si>
  <si>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</si>
  <si>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</si>
  <si>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</si>
  <si>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</si>
  <si>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</si>
  <si>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</si>
  <si>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</si>
  <si>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</si>
  <si>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</si>
  <si>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</si>
  <si>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</si>
  <si>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</si>
  <si>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</si>
  <si>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</si>
  <si>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</si>
  <si>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</si>
  <si>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</si>
  <si>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</si>
  <si>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</si>
  <si>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</si>
  <si>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</si>
  <si>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</si>
  <si>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</si>
  <si>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</si>
  <si>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</si>
  <si>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</si>
  <si>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</si>
  <si>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</si>
  <si>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</si>
  <si>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</si>
  <si>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</si>
  <si>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</si>
  <si>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</si>
  <si>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</si>
  <si>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</si>
  <si>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</si>
  <si>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</si>
  <si>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</si>
  <si>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</si>
  <si>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</si>
  <si>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</si>
  <si>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</si>
  <si>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</si>
  <si>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</si>
  <si>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</si>
  <si>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</si>
  <si>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</si>
  <si>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</si>
  <si>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</si>
  <si>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</si>
  <si>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</si>
  <si>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</si>
  <si>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</si>
  <si>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</si>
  <si>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</si>
  <si>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</si>
  <si>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</si>
  <si>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</si>
  <si>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</si>
  <si>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</si>
  <si>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</si>
  <si>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</si>
  <si>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</si>
  <si>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</si>
  <si>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</si>
  <si>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</si>
  <si>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</si>
  <si>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</si>
  <si>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</si>
  <si>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</si>
  <si>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</si>
  <si>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</si>
  <si>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</si>
  <si>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</si>
  <si>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</si>
  <si>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</si>
  <si>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</si>
  <si>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</si>
  <si>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</si>
  <si>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</si>
  <si>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</si>
  <si>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</si>
  <si>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</si>
  <si>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</si>
  <si>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</si>
  <si>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</si>
  <si>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</si>
  <si>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</si>
  <si>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</si>
  <si>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</si>
  <si>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</si>
  <si>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</si>
  <si>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</si>
  <si>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</si>
  <si>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</si>
  <si>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</si>
  <si>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</si>
  <si>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</si>
  <si>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</si>
  <si>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</si>
  <si>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</si>
  <si>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</si>
  <si>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</si>
  <si>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</si>
  <si>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</si>
  <si>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</si>
  <si>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</si>
  <si>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</si>
  <si>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</si>
  <si>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</si>
  <si>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</si>
  <si>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</si>
  <si>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</si>
  <si>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</si>
  <si>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</si>
  <si>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</si>
  <si>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</si>
  <si>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</si>
  <si>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</si>
  <si>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</si>
  <si>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</si>
  <si>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</si>
  <si>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</si>
  <si>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</si>
  <si>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</si>
  <si>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</si>
  <si>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</si>
  <si>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</si>
  <si>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</si>
  <si>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</si>
  <si>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</si>
  <si>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</si>
  <si>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</si>
  <si>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</si>
  <si>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</si>
  <si>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</si>
  <si>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</si>
  <si>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</si>
  <si>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</si>
  <si>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</si>
  <si>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</si>
  <si>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</si>
  <si>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</si>
  <si>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</si>
  <si>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</si>
  <si>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</si>
  <si>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</si>
  <si>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</si>
  <si>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</si>
  <si>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</si>
  <si>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</si>
  <si>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</si>
  <si>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</si>
  <si>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</si>
  <si>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</si>
  <si>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</si>
  <si>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</si>
  <si>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</si>
  <si>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</si>
  <si>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</si>
  <si>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</si>
  <si>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</si>
  <si>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</si>
  <si>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</si>
  <si>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</si>
  <si>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</si>
  <si>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</si>
  <si>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</si>
  <si>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</si>
  <si>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</si>
  <si>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</si>
  <si>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</si>
  <si>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</si>
  <si>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</si>
  <si>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</si>
  <si>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</si>
  <si>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</si>
  <si>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</si>
  <si>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</si>
  <si>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</si>
  <si>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</si>
  <si>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</si>
  <si>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</si>
  <si>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</si>
  <si>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</si>
  <si>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</si>
  <si>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</si>
  <si>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</si>
  <si>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</si>
  <si>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</si>
  <si>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</si>
  <si>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</si>
  <si>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</si>
  <si>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</si>
  <si>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</si>
  <si>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</si>
  <si>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</si>
  <si>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</si>
  <si>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</si>
  <si>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</si>
  <si>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</si>
  <si>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</si>
  <si>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</si>
  <si>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</si>
  <si>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</si>
  <si>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</si>
  <si>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</si>
  <si>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</si>
  <si>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</si>
  <si>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</si>
  <si>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</si>
  <si>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</si>
  <si>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</si>
  <si>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</si>
  <si>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</si>
  <si>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</si>
  <si>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</si>
  <si>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</si>
  <si>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</si>
  <si>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</si>
  <si>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</si>
  <si>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</si>
  <si>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</si>
  <si>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</si>
  <si>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</si>
  <si>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</si>
  <si>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</si>
  <si>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</si>
  <si>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</si>
  <si>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</si>
  <si>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</si>
  <si>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</si>
  <si>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</si>
  <si>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</si>
  <si>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</si>
  <si>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</si>
  <si>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</si>
  <si>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</si>
  <si>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</si>
  <si>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</si>
  <si>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</si>
  <si>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</si>
  <si>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</si>
  <si>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</si>
  <si>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</si>
  <si>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</si>
  <si>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</si>
  <si>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</si>
  <si>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</si>
  <si>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</si>
  <si>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</si>
  <si>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</si>
  <si>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</si>
  <si>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</si>
  <si>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</si>
  <si>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</si>
  <si>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</si>
  <si>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</si>
  <si>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</si>
  <si>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</si>
  <si>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</si>
  <si>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</si>
  <si>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</si>
  <si>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</si>
  <si>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</si>
  <si>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</si>
  <si>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</si>
  <si>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</si>
  <si>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</si>
  <si>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</si>
  <si>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</si>
  <si>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</si>
  <si>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</si>
  <si>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</si>
  <si>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</si>
  <si>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</si>
  <si>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</si>
  <si>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</si>
  <si>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</si>
  <si>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</si>
  <si>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</si>
  <si>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</si>
  <si>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</si>
  <si>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</si>
  <si>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</si>
  <si>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</si>
  <si>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</si>
  <si>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</si>
  <si>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</si>
  <si>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</si>
  <si>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</si>
  <si>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</si>
  <si>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</si>
  <si>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</si>
  <si>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</si>
  <si>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</si>
  <si>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</si>
  <si>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</si>
  <si>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</si>
  <si>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</si>
  <si>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</si>
  <si>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</si>
  <si>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</si>
  <si>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</si>
  <si>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</si>
  <si>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</si>
  <si>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</si>
  <si>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</si>
  <si>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</si>
  <si>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</si>
  <si>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</si>
  <si>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</si>
  <si>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</si>
  <si>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</si>
  <si>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</si>
  <si>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</si>
  <si>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</si>
  <si>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</si>
  <si>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</si>
  <si>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</si>
  <si>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</si>
  <si>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</si>
  <si>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</si>
  <si>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</si>
  <si>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</si>
  <si>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</si>
  <si>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</si>
  <si>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</si>
  <si>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</si>
  <si>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</si>
  <si>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</si>
  <si>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</si>
  <si>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</si>
  <si>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</si>
  <si>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</si>
  <si>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</si>
  <si>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</si>
  <si>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</si>
  <si>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</si>
  <si>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</si>
  <si>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</si>
  <si>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</si>
  <si>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</si>
  <si>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</si>
  <si>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</si>
  <si>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</si>
  <si>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</si>
  <si>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</si>
  <si>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</si>
  <si>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</si>
  <si>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</si>
  <si>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</si>
  <si>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</si>
  <si>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</si>
  <si>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</si>
  <si>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</si>
  <si>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</si>
  <si>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</si>
  <si>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</si>
  <si>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</si>
  <si>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</si>
  <si>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</si>
  <si>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</si>
  <si>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</si>
  <si>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</si>
  <si>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</si>
  <si>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</si>
  <si>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</si>
  <si>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</si>
  <si>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</si>
  <si>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</si>
  <si>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</si>
  <si>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</si>
  <si>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</si>
  <si>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</si>
  <si>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</si>
  <si>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</si>
  <si>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</si>
  <si>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</si>
  <si>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</si>
  <si>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</si>
  <si>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</si>
  <si>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</si>
  <si>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</si>
  <si>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</si>
  <si>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</si>
  <si>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</si>
  <si>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</si>
  <si>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</si>
  <si>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</si>
  <si>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</si>
  <si>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</si>
  <si>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</si>
  <si>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</si>
  <si>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</si>
  <si>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</si>
  <si>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</si>
  <si>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</si>
  <si>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</si>
  <si>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</si>
  <si>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</si>
  <si>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</si>
  <si>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</si>
  <si>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</si>
  <si>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</si>
  <si>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</si>
  <si>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</si>
  <si>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</si>
  <si>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</si>
  <si>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</si>
  <si>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</si>
  <si>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</si>
  <si>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</si>
  <si>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</si>
  <si>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</si>
  <si>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</si>
  <si>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</si>
  <si>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</si>
  <si>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</si>
  <si>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</si>
  <si>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</si>
  <si>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</si>
  <si>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</si>
  <si>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</si>
  <si>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</si>
  <si>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</si>
  <si>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</si>
  <si>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</si>
  <si>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</si>
  <si>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</si>
  <si>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</si>
  <si>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</si>
  <si>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</si>
  <si>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</si>
  <si>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</si>
  <si>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</si>
  <si>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</si>
  <si>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</si>
  <si>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</si>
  <si>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</si>
  <si>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</si>
  <si>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</si>
  <si>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</si>
  <si>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</si>
  <si>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</si>
  <si>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</si>
  <si>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</si>
  <si>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</si>
  <si>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</si>
  <si>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</si>
  <si>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</si>
  <si>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</si>
  <si>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</si>
  <si>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</si>
  <si>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</si>
  <si>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</si>
  <si>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</si>
  <si>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</si>
  <si>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</si>
  <si>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</si>
  <si>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</si>
  <si>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</si>
  <si>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</si>
  <si>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</si>
  <si>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</si>
  <si>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</si>
  <si>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</si>
  <si>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</si>
  <si>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</si>
  <si>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</si>
  <si>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</si>
  <si>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</si>
  <si>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</si>
  <si>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</si>
  <si>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</si>
  <si>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</si>
  <si>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</si>
  <si>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</si>
  <si>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</si>
  <si>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</si>
  <si>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</si>
  <si>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</si>
  <si>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</si>
  <si>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</si>
  <si>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</si>
  <si>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</si>
  <si>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</si>
  <si>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</si>
  <si>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</si>
  <si>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</si>
  <si>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</si>
  <si>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</si>
  <si>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</si>
  <si>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</si>
  <si>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</si>
  <si>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</si>
  <si>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</si>
  <si>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</si>
  <si>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</si>
  <si>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</si>
  <si>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</si>
  <si>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</si>
  <si>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</si>
  <si>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</si>
  <si>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</si>
  <si>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</si>
  <si>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</si>
  <si>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</si>
  <si>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</si>
  <si>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</si>
  <si>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</si>
  <si>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</si>
  <si>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</si>
  <si>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</si>
  <si>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</si>
  <si>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</si>
  <si>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</si>
  <si>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</si>
  <si>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</si>
  <si>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</si>
  <si>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</si>
  <si>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</si>
  <si>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</si>
  <si>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</si>
  <si>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</si>
  <si>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</si>
  <si>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</si>
  <si>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</si>
  <si>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</si>
  <si>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</si>
  <si>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</si>
  <si>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</si>
  <si>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</si>
  <si>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</si>
  <si>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</si>
  <si>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</si>
  <si>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</si>
  <si>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</si>
  <si>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</si>
  <si>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</si>
  <si>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</si>
  <si>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</si>
  <si>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</si>
  <si>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</si>
  <si>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</si>
  <si>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</si>
  <si>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</si>
  <si>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</si>
  <si>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</si>
  <si>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</si>
  <si>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</si>
  <si>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</si>
  <si>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</si>
  <si>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</si>
  <si>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</si>
  <si>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</si>
  <si>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</si>
  <si>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</si>
  <si>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</si>
  <si>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</si>
  <si>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</si>
  <si>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</si>
  <si>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</si>
  <si>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</si>
  <si>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</si>
  <si>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</si>
  <si>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</si>
  <si>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</si>
  <si>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</si>
  <si>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</si>
  <si>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</si>
  <si>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</si>
  <si>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</si>
  <si>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</si>
  <si>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</si>
  <si>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</si>
  <si>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</si>
  <si>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</si>
  <si>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</si>
  <si>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</si>
  <si>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</si>
  <si>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</si>
  <si>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</si>
  <si>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</si>
  <si>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</si>
  <si>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</si>
  <si>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</si>
  <si>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</si>
  <si>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</si>
  <si>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</si>
  <si>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</si>
  <si>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</si>
  <si>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</si>
  <si>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</si>
  <si>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</si>
  <si>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</si>
  <si>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</si>
  <si>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</si>
  <si>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</si>
  <si>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</si>
  <si>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</si>
  <si>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</si>
  <si>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</si>
  <si>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</si>
  <si>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</si>
  <si>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</si>
  <si>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</si>
  <si>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</si>
  <si>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</si>
  <si>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</si>
  <si>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</si>
  <si>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</si>
  <si>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</si>
  <si>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</si>
  <si>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</si>
  <si>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</si>
  <si>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</si>
  <si>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</si>
  <si>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</si>
  <si>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</si>
  <si>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</si>
  <si>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</si>
  <si>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</si>
  <si>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</si>
  <si>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</si>
  <si>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</si>
  <si>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</si>
  <si>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</si>
  <si>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</si>
  <si>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</si>
  <si>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</si>
  <si>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</si>
  <si>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</si>
  <si>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</si>
  <si>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</si>
  <si>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</si>
  <si>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</si>
  <si>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</si>
  <si>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</si>
  <si>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</si>
  <si>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</si>
  <si>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</si>
  <si>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</si>
  <si>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</si>
  <si>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</si>
  <si>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</si>
  <si>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</si>
  <si>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</si>
  <si>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</si>
  <si>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</si>
  <si>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</si>
  <si>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</si>
  <si>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</si>
  <si>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</si>
  <si>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</si>
  <si>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</si>
  <si>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</si>
  <si>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</si>
  <si>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</si>
  <si>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</si>
  <si>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</si>
  <si>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</si>
  <si>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</si>
  <si>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</si>
  <si>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</si>
  <si>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</si>
  <si>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</si>
  <si>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</si>
  <si>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</si>
  <si>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</si>
  <si>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</si>
  <si>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</si>
  <si>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</si>
  <si>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</si>
  <si>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</si>
  <si>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</si>
  <si>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</si>
  <si>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</si>
  <si>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</si>
  <si>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</si>
  <si>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</si>
  <si>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</si>
  <si>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</si>
  <si>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</si>
  <si>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</si>
  <si>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</si>
  <si>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</si>
  <si>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</si>
  <si>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</si>
  <si>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</si>
  <si>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</si>
  <si>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</si>
  <si>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</si>
  <si>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</si>
  <si>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</si>
  <si>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</si>
  <si>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</si>
  <si>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</si>
  <si>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</si>
  <si>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</si>
  <si>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</si>
  <si>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</si>
  <si>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</si>
  <si>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</si>
  <si>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</si>
  <si>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</si>
  <si>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</si>
  <si>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</si>
  <si>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</si>
  <si>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</si>
  <si>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</si>
  <si>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</si>
  <si>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</si>
  <si>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</si>
  <si>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</si>
  <si>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</si>
  <si>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</si>
  <si>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</si>
  <si>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</si>
  <si>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</si>
  <si>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</si>
  <si>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</si>
  <si>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</si>
  <si>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</si>
  <si>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</si>
  <si>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</si>
  <si>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</si>
  <si>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</si>
  <si>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</si>
  <si>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</si>
  <si>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</si>
  <si>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</si>
  <si>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</si>
  <si>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</si>
  <si>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</si>
  <si>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</si>
  <si>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</si>
  <si>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</si>
  <si>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</si>
  <si>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</si>
  <si>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</si>
  <si>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</si>
  <si>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</si>
  <si>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</si>
  <si>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</si>
  <si>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</si>
  <si>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</si>
  <si>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</si>
  <si>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</si>
  <si>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</si>
  <si>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</si>
  <si>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</si>
  <si>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</si>
  <si>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</si>
  <si>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</si>
  <si>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</si>
  <si>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</si>
  <si>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</si>
  <si>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</si>
  <si>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</si>
  <si>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</si>
  <si>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</si>
  <si>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</si>
  <si>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</si>
  <si>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</si>
  <si>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</si>
  <si>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</si>
  <si>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</si>
  <si>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</si>
  <si>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</si>
  <si>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</si>
  <si>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</si>
  <si>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</si>
  <si>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</si>
  <si>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</si>
  <si>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</si>
  <si>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</si>
  <si>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</si>
  <si>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</si>
  <si>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</si>
  <si>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</si>
  <si>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</si>
  <si>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</si>
  <si>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</si>
  <si>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</si>
  <si>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</si>
  <si>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</si>
  <si>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</si>
  <si>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</si>
  <si>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</si>
  <si>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</si>
  <si>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</si>
  <si>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</si>
  <si>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</si>
  <si>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</si>
  <si>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</si>
  <si>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</si>
  <si>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</si>
  <si>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</si>
  <si>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</si>
  <si>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</si>
  <si>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</si>
  <si>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</si>
  <si>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</si>
  <si>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</si>
  <si>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</si>
  <si>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</si>
  <si>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</si>
  <si>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</si>
  <si>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</si>
  <si>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</si>
  <si>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</si>
  <si>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</si>
  <si>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</si>
  <si>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</si>
  <si>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</si>
  <si>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</si>
  <si>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</si>
  <si>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</si>
  <si>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</si>
  <si>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</si>
  <si>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</si>
  <si>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</si>
  <si>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</si>
  <si>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</si>
  <si>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</si>
  <si>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</si>
  <si>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</si>
  <si>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</si>
  <si>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</si>
  <si>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</si>
  <si>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</si>
  <si>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</si>
  <si>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</si>
  <si>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</si>
  <si>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</si>
  <si>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</si>
  <si>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</si>
  <si>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</si>
  <si>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</si>
  <si>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</si>
  <si>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</si>
  <si>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</si>
  <si>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</si>
  <si>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</si>
  <si>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</si>
  <si>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</si>
  <si>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</si>
  <si>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</si>
  <si>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</si>
  <si>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</si>
  <si>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</si>
  <si>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</si>
  <si>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</si>
  <si>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</si>
  <si>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</si>
  <si>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</si>
  <si>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</si>
  <si>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</si>
  <si>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</si>
  <si>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</si>
  <si>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</si>
  <si>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</si>
  <si>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</si>
  <si>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</si>
  <si>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</si>
  <si>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</si>
  <si>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</si>
  <si>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</si>
  <si>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</si>
  <si>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</si>
  <si>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</si>
  <si>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</si>
  <si>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</si>
  <si>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</si>
  <si>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</si>
  <si>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</si>
  <si>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</si>
  <si>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</si>
  <si>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</si>
  <si>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</si>
  <si>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</si>
  <si>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</si>
  <si>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</si>
  <si>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</si>
  <si>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</si>
  <si>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</si>
  <si>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</si>
  <si>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</si>
  <si>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</si>
  <si>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</si>
  <si>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</si>
  <si>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</si>
  <si>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</si>
  <si>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</si>
  <si>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</si>
  <si>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</si>
  <si>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</si>
  <si>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</si>
  <si>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</si>
  <si>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</si>
  <si>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</si>
  <si>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</si>
  <si>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</si>
  <si>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</si>
  <si>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</si>
  <si>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</si>
  <si>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</si>
  <si>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</si>
  <si>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</si>
  <si>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</si>
  <si>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</si>
  <si>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</si>
  <si>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</si>
  <si>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</si>
  <si>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</si>
  <si>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</si>
  <si>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</si>
  <si>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</si>
  <si>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</si>
  <si>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</si>
  <si>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</si>
  <si>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</si>
  <si>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</si>
  <si>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</si>
  <si>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</si>
  <si>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</si>
  <si>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</si>
  <si>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</si>
  <si>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</si>
  <si>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</si>
  <si>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</si>
  <si>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</si>
  <si>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</si>
  <si>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</si>
  <si>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</si>
  <si>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</si>
  <si>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</si>
  <si>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</si>
  <si>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</si>
  <si>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</si>
  <si>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</si>
  <si>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</si>
  <si>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</si>
  <si>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</si>
  <si>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</si>
  <si>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</si>
  <si>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</si>
  <si>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</si>
  <si>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</si>
  <si>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</si>
  <si>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</si>
  <si>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</si>
  <si>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</si>
  <si>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</si>
  <si>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</si>
  <si>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</si>
  <si>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</si>
  <si>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</si>
  <si>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</si>
  <si>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</si>
  <si>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</si>
  <si>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</si>
  <si>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</si>
  <si>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</si>
  <si>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</si>
  <si>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</si>
  <si>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</si>
  <si>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</si>
  <si>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</si>
  <si>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</si>
  <si>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</si>
  <si>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</si>
  <si>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</si>
  <si>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</si>
  <si>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</si>
  <si>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</si>
  <si>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</si>
  <si>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</si>
  <si>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</si>
  <si>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</si>
  <si>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</si>
  <si>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</si>
  <si>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</si>
  <si>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</si>
  <si>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</si>
  <si>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</si>
  <si>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</si>
  <si>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</si>
  <si>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</si>
  <si>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</si>
  <si>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</si>
  <si>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</si>
  <si>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</si>
  <si>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</si>
  <si>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</si>
  <si>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</si>
  <si>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</si>
  <si>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</si>
  <si>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</si>
  <si>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</si>
  <si>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</si>
  <si>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</si>
  <si>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</si>
  <si>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</si>
  <si>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</si>
  <si>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</si>
  <si>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</si>
  <si>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</si>
  <si>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</si>
  <si>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</si>
  <si>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</si>
  <si>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</si>
  <si>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</si>
  <si>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</si>
  <si>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</si>
  <si>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</si>
  <si>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</si>
  <si>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</si>
  <si>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</si>
  <si>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</si>
  <si>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</si>
  <si>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</si>
  <si>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</si>
  <si>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</si>
  <si>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</si>
  <si>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</si>
  <si>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</si>
  <si>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</si>
  <si>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</si>
  <si>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</si>
  <si>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</si>
  <si>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</si>
  <si>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</si>
  <si>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</si>
  <si>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</si>
  <si>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</si>
  <si>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</si>
  <si>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</si>
  <si>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</si>
  <si>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</si>
  <si>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</si>
  <si>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</si>
  <si>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</si>
  <si>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</si>
  <si>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</si>
  <si>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</si>
  <si>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</si>
  <si>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</si>
  <si>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</si>
  <si>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</si>
  <si>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</si>
  <si>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</si>
  <si>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</si>
  <si>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</si>
  <si>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</si>
  <si>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</si>
  <si>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</si>
  <si>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</si>
  <si>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</si>
  <si>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</si>
  <si>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</si>
  <si>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</si>
  <si>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</si>
  <si>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</si>
  <si>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</si>
  <si>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</si>
  <si>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</si>
  <si>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</si>
  <si>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</si>
  <si>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</si>
  <si>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</si>
  <si>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</si>
  <si>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</si>
  <si>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</si>
  <si>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</si>
  <si>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</si>
  <si>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</si>
  <si>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</si>
  <si>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</si>
  <si>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</si>
  <si>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</si>
  <si>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</si>
  <si>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</si>
  <si>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</si>
  <si>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</si>
  <si>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</si>
  <si>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</si>
  <si>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</si>
  <si>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</si>
  <si>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</si>
  <si>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</si>
  <si>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</si>
  <si>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</si>
  <si>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</si>
  <si>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</si>
  <si>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</si>
  <si>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</si>
  <si>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</si>
  <si>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</si>
  <si>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</si>
  <si>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</si>
  <si>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</si>
  <si>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</si>
  <si>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</si>
  <si>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</si>
  <si>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</si>
  <si>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</si>
  <si>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</si>
  <si>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</si>
  <si>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</si>
  <si>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</si>
  <si>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</si>
  <si>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</si>
  <si>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</si>
  <si>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</si>
  <si>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</si>
  <si>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</si>
  <si>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</si>
  <si>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</si>
  <si>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</si>
  <si>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</si>
  <si>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</si>
  <si>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</si>
  <si>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</si>
  <si>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</si>
  <si>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</si>
  <si>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</si>
  <si>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</si>
  <si>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</si>
  <si>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</si>
  <si>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</si>
  <si>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</si>
  <si>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</si>
  <si>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</si>
  <si>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</si>
  <si>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</si>
  <si>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</si>
  <si>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</si>
  <si>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</si>
  <si>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</si>
  <si>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</si>
  <si>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</si>
  <si>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</si>
  <si>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</si>
  <si>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</si>
  <si>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</si>
  <si>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</si>
  <si>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</si>
  <si>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</si>
  <si>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</si>
  <si>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</si>
  <si>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</si>
  <si>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</si>
  <si>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</si>
  <si>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</si>
  <si>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</si>
  <si>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</si>
  <si>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</si>
  <si>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</si>
  <si>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</si>
  <si>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</si>
  <si>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</si>
  <si>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</si>
  <si>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</si>
  <si>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</si>
  <si>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</si>
  <si>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</si>
  <si>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</si>
  <si>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</si>
  <si>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</si>
  <si>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</si>
  <si>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</si>
  <si>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</si>
  <si>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</si>
  <si>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</si>
  <si>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</si>
  <si>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</si>
  <si>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</si>
  <si>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</si>
  <si>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</si>
  <si>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</si>
  <si>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</si>
  <si>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</si>
  <si>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</si>
  <si>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</si>
  <si>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</si>
  <si>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</si>
  <si>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</si>
  <si>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</si>
  <si>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</si>
  <si>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</si>
  <si>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</si>
  <si>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</si>
  <si>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</si>
  <si>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</si>
  <si>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</si>
  <si>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</si>
  <si>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</si>
  <si>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</si>
  <si>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</si>
  <si>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</si>
  <si>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</si>
  <si>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</si>
  <si>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</si>
  <si>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</si>
  <si>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</si>
  <si>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</si>
  <si>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</si>
  <si>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</si>
  <si>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</si>
  <si>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</si>
  <si>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</si>
  <si>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</si>
  <si>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</si>
  <si>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</si>
  <si>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</si>
  <si>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</si>
  <si>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</si>
  <si>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</si>
  <si>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</si>
  <si>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</si>
  <si>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</si>
  <si>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</si>
  <si>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</si>
  <si>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</si>
  <si>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</si>
  <si>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</si>
  <si>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</si>
  <si>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</si>
  <si>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</si>
  <si>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</si>
  <si>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</si>
  <si>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</si>
  <si>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</si>
  <si>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</si>
  <si>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</si>
  <si>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</si>
  <si>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</si>
  <si>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</si>
  <si>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</si>
  <si>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</si>
  <si>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</si>
  <si>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</si>
  <si>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</si>
  <si>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</si>
  <si>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</si>
  <si>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</si>
  <si>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</si>
  <si>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</si>
  <si>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</si>
  <si>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</si>
  <si>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</si>
  <si>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</si>
  <si>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</si>
  <si>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</si>
  <si>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</si>
  <si>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</si>
  <si>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</si>
  <si>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</si>
  <si>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</si>
  <si>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</si>
  <si>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</si>
  <si>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</si>
  <si>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</si>
  <si>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</si>
  <si>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</si>
  <si>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</si>
  <si>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</si>
  <si>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</si>
  <si>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</si>
  <si>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</si>
  <si>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</si>
  <si>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</si>
  <si>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</si>
  <si>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</si>
  <si>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</si>
  <si>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</si>
  <si>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</si>
  <si>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</si>
  <si>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</si>
  <si>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</si>
  <si>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</si>
  <si>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</si>
  <si>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</si>
  <si>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</si>
  <si>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</si>
  <si>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</si>
  <si>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</si>
  <si>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</si>
  <si>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</si>
  <si>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</si>
  <si>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</si>
  <si>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</si>
  <si>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</si>
  <si>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</si>
  <si>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</si>
  <si>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</si>
  <si>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</si>
  <si>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</si>
  <si>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</si>
  <si>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</si>
  <si>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</si>
  <si>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</si>
  <si>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</si>
  <si>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</si>
  <si>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</si>
  <si>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</si>
  <si>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</si>
  <si>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</si>
  <si>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</si>
  <si>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</si>
  <si>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</si>
  <si>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</si>
  <si>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</si>
  <si>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</si>
  <si>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</si>
  <si>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</si>
  <si>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</si>
  <si>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</si>
  <si>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</si>
  <si>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</si>
  <si>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</si>
  <si>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</si>
  <si>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</si>
  <si>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</si>
  <si>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</si>
  <si>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</si>
  <si>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</si>
  <si>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</si>
  <si>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</si>
  <si>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</si>
  <si>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</si>
  <si>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</si>
  <si>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</si>
  <si>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</si>
  <si>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</si>
  <si>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</si>
  <si>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</si>
  <si>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</si>
  <si>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</si>
  <si>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</si>
  <si>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</si>
  <si>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</si>
  <si>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</si>
  <si>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</si>
  <si>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</si>
  <si>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</si>
  <si>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</si>
  <si>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</si>
  <si>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</si>
  <si>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</si>
  <si>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</si>
  <si>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</si>
  <si>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</si>
  <si>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</si>
  <si>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</si>
  <si>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</si>
  <si>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</si>
  <si>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</si>
  <si>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</si>
  <si>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</si>
  <si>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</si>
  <si>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</si>
  <si>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</si>
  <si>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</si>
  <si>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</si>
  <si>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</si>
  <si>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</si>
  <si>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</si>
  <si>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</si>
  <si>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</si>
  <si>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</si>
  <si>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</si>
  <si>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</si>
  <si>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</si>
  <si>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</si>
  <si>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</si>
  <si>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</si>
  <si>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</si>
  <si>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</si>
  <si>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</si>
  <si>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</si>
  <si>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</si>
  <si>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</si>
  <si>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</si>
  <si>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</si>
  <si>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</si>
  <si>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</si>
  <si>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</si>
  <si>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</si>
  <si>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</si>
  <si>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</si>
  <si>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</si>
  <si>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</si>
  <si>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</si>
  <si>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</si>
  <si>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</si>
  <si>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</si>
  <si>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</si>
  <si>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</si>
  <si>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</si>
  <si>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</si>
  <si>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</si>
  <si>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</si>
  <si>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</si>
  <si>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</si>
  <si>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</si>
  <si>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</si>
  <si>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</si>
  <si>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</si>
  <si>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</si>
  <si>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</si>
  <si>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</si>
  <si>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</si>
  <si>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</si>
  <si>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</si>
  <si>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</si>
  <si>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</si>
  <si>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</si>
  <si>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</si>
  <si>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</si>
  <si>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</si>
  <si>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</si>
  <si>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</si>
  <si>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</si>
  <si>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</si>
  <si>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</si>
  <si>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</si>
  <si>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</si>
  <si>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</si>
  <si>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</si>
  <si>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</si>
  <si>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</si>
  <si>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</si>
  <si>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</si>
  <si>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</si>
  <si>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</si>
  <si>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</si>
  <si>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</si>
  <si>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</si>
  <si>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</si>
  <si>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</si>
  <si>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</si>
  <si>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</si>
  <si>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</si>
  <si>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</si>
  <si>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</si>
  <si>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</si>
  <si>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</si>
  <si>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</si>
  <si>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</si>
  <si>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</si>
  <si>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</si>
  <si>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</si>
  <si>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</si>
  <si>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</si>
  <si>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</si>
  <si>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</si>
  <si>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</si>
  <si>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</si>
  <si>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</si>
  <si>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</si>
  <si>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</si>
  <si>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</si>
  <si>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</si>
  <si>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</si>
  <si>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</si>
  <si>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</si>
  <si>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</si>
  <si>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</si>
  <si>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</si>
  <si>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</si>
  <si>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</si>
  <si>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</si>
  <si>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</si>
  <si>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</si>
  <si>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</si>
  <si>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</si>
  <si>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</si>
  <si>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</si>
  <si>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</si>
  <si>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</si>
  <si>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</si>
  <si>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</si>
  <si>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</si>
  <si>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</si>
  <si>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</si>
  <si>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</si>
  <si>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</si>
  <si>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</si>
  <si>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</si>
  <si>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</si>
  <si>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</si>
  <si>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</si>
  <si>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</si>
  <si>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</si>
  <si>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</si>
  <si>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</si>
  <si>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</si>
  <si>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</si>
  <si>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</si>
  <si>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</si>
  <si>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</si>
  <si>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</si>
  <si>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</si>
  <si>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</si>
  <si>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</si>
  <si>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</si>
  <si>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</si>
  <si>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</si>
  <si>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</si>
  <si>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</si>
  <si>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</si>
  <si>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</si>
  <si>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</si>
  <si>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</si>
  <si>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</si>
  <si>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</si>
  <si>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</si>
  <si>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</si>
  <si>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</si>
  <si>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</si>
  <si>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</si>
  <si>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</si>
  <si>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</si>
  <si>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</si>
  <si>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</si>
  <si>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</si>
  <si>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</si>
  <si>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</si>
  <si>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</si>
  <si>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</si>
  <si>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</si>
  <si>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</si>
  <si>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</si>
  <si>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</si>
  <si>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</si>
  <si>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</si>
  <si>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</si>
  <si>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</si>
  <si>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</si>
  <si>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</si>
  <si>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</si>
  <si>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</si>
  <si>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</si>
  <si>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</si>
  <si>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</si>
  <si>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</si>
  <si>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</si>
  <si>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</si>
  <si>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</si>
  <si>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</si>
  <si>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</si>
  <si>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</si>
  <si>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</si>
  <si>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</si>
  <si>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</si>
  <si>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</si>
  <si>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</si>
  <si>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</si>
  <si>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</si>
  <si>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</si>
  <si>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</si>
  <si>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</si>
  <si>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</si>
  <si>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</si>
  <si>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</si>
  <si>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</si>
  <si>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</si>
  <si>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</si>
  <si>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</si>
  <si>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</si>
  <si>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</si>
  <si>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</si>
  <si>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</si>
  <si>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</si>
  <si>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</si>
  <si>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</si>
  <si>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</si>
  <si>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</si>
  <si>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</si>
  <si>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</si>
  <si>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</si>
  <si>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</si>
  <si>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</si>
  <si>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</si>
  <si>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</si>
  <si>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</si>
  <si>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</si>
  <si>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</si>
  <si>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</si>
  <si>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</si>
  <si>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</si>
  <si>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</si>
  <si>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</si>
  <si>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</si>
  <si>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</si>
  <si>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</si>
  <si>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</si>
  <si>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</si>
  <si>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</si>
  <si>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</si>
  <si>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</si>
  <si>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</si>
  <si>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</si>
  <si>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</si>
  <si>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</si>
  <si>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</si>
  <si>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</si>
  <si>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</si>
  <si>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</si>
  <si>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</si>
  <si>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</si>
  <si>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</si>
  <si>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</si>
  <si>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</si>
  <si>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</si>
  <si>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</si>
  <si>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</si>
  <si>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</si>
  <si>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</si>
  <si>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</si>
  <si>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</si>
  <si>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</si>
  <si>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</si>
  <si>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</si>
  <si>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</si>
  <si>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</si>
  <si>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</si>
  <si>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</si>
  <si>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</si>
  <si>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</si>
  <si>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</si>
  <si>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</si>
  <si>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</si>
  <si>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</si>
  <si>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</si>
  <si>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</si>
  <si>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</si>
  <si>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</si>
  <si>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</si>
  <si>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</si>
  <si>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</si>
  <si>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</si>
  <si>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</si>
  <si>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</si>
  <si>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</si>
  <si>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</si>
  <si>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</si>
  <si>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</si>
  <si>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</si>
  <si>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</si>
  <si>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</si>
  <si>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</si>
  <si>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</si>
  <si>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</si>
  <si>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</si>
  <si>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</si>
  <si>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</si>
  <si>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</si>
  <si>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</si>
  <si>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</si>
  <si>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</si>
  <si>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</si>
  <si>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</si>
  <si>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</si>
  <si>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</si>
  <si>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</si>
  <si>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</si>
  <si>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</si>
  <si>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</si>
  <si>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</si>
  <si>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</si>
  <si>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</si>
  <si>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</si>
  <si>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</si>
  <si>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</si>
  <si>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</si>
  <si>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</si>
  <si>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</si>
  <si>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</si>
  <si>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</si>
  <si>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</si>
  <si>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</si>
  <si>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</si>
  <si>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</si>
  <si>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</si>
  <si>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</si>
  <si>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</si>
  <si>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</si>
  <si>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</si>
  <si>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</si>
  <si>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</si>
  <si>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</si>
  <si>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</si>
  <si>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</si>
  <si>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</si>
  <si>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</si>
  <si>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</si>
  <si>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</si>
  <si>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</si>
  <si>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</si>
  <si>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</si>
  <si>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</si>
  <si>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</si>
  <si>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</si>
  <si>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</si>
  <si>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</si>
  <si>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</si>
  <si>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</si>
  <si>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</si>
  <si>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</si>
  <si>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</si>
  <si>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</si>
  <si>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</si>
  <si>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</si>
  <si>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</si>
  <si>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</si>
  <si>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</si>
  <si>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</si>
  <si>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</si>
  <si>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</si>
  <si>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</si>
  <si>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</si>
  <si>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</si>
  <si>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</si>
  <si>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</si>
  <si>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</si>
  <si>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</si>
  <si>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</si>
  <si>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</si>
  <si>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</si>
  <si>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</si>
  <si>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</si>
  <si>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</si>
  <si>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</si>
  <si>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</si>
  <si>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</si>
  <si>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</si>
  <si>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</si>
  <si>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</si>
  <si>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</si>
  <si>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</si>
  <si>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</si>
  <si>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</si>
  <si>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</si>
  <si>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</si>
  <si>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</si>
  <si>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</si>
  <si>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</si>
  <si>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</si>
  <si>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</si>
  <si>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</si>
  <si>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</si>
  <si>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</si>
  <si>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</si>
  <si>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</si>
  <si>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</si>
  <si>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</si>
  <si>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</si>
  <si>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</si>
  <si>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</si>
  <si>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</si>
  <si>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</si>
  <si>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</si>
  <si>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</si>
  <si>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</si>
  <si>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</si>
  <si>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</si>
  <si>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</si>
  <si>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</si>
  <si>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</si>
  <si>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</si>
  <si>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</si>
  <si>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</si>
  <si>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</si>
  <si>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</si>
  <si>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</si>
  <si>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</si>
  <si>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</si>
  <si>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</si>
  <si>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</si>
  <si>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</si>
  <si>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</si>
  <si>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</si>
  <si>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</si>
  <si>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</si>
  <si>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</si>
  <si>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</si>
  <si>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</si>
  <si>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</si>
  <si>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</si>
  <si>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</si>
  <si>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</si>
  <si>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</si>
  <si>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</si>
  <si>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</si>
  <si>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</si>
  <si>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</si>
  <si>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</si>
  <si>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</si>
  <si>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</si>
  <si>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</si>
  <si>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</si>
  <si>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</si>
  <si>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</si>
  <si>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</si>
  <si>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</si>
  <si>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</si>
  <si>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</si>
  <si>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</si>
  <si>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</si>
  <si>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</si>
  <si>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</si>
  <si>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</si>
  <si>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</si>
  <si>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</si>
  <si>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</si>
  <si>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</si>
  <si>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</si>
  <si>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</si>
  <si>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</si>
  <si>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</si>
  <si>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</si>
  <si>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</si>
  <si>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</si>
  <si>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</si>
  <si>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</si>
  <si>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</si>
  <si>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</si>
  <si>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</si>
  <si>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</si>
  <si>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</si>
  <si>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</si>
  <si>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</si>
  <si>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</si>
  <si>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</si>
  <si>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</si>
  <si>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</si>
  <si>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</si>
  <si>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</si>
  <si>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</si>
  <si>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</si>
  <si>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</si>
  <si>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</si>
  <si>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</si>
  <si>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</si>
  <si>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</si>
  <si>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</si>
  <si>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</si>
  <si>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</si>
  <si>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</si>
  <si>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</si>
  <si>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</si>
  <si>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</si>
  <si>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</si>
  <si>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</si>
  <si>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</si>
  <si>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</si>
  <si>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</si>
  <si>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</si>
  <si>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</si>
  <si>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</si>
  <si>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</si>
  <si>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</si>
  <si>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</si>
  <si>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</si>
  <si>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</si>
  <si>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</si>
  <si>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</si>
  <si>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</si>
  <si>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</si>
  <si>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</si>
  <si>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</si>
  <si>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</si>
  <si>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</si>
  <si>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</si>
  <si>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</si>
  <si>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</si>
  <si>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</si>
  <si>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</si>
  <si>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</si>
  <si>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</si>
  <si>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</si>
  <si>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</si>
  <si>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</si>
  <si>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</si>
  <si>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</si>
  <si>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</si>
  <si>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</si>
  <si>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</si>
  <si>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</si>
  <si>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</si>
  <si>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</si>
  <si>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</si>
  <si>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</si>
  <si>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</si>
  <si>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</si>
  <si>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</si>
  <si>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</si>
  <si>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</si>
  <si>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</si>
  <si>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</si>
  <si>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</si>
  <si>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</si>
  <si>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</si>
  <si>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</si>
  <si>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</si>
  <si>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</si>
  <si>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</si>
  <si>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</si>
  <si>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</si>
  <si>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</si>
  <si>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</si>
  <si>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</si>
  <si>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</si>
  <si>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</si>
  <si>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</si>
  <si>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</si>
  <si>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</si>
  <si>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</si>
  <si>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</si>
  <si>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</si>
  <si>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</si>
  <si>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</si>
  <si>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</si>
  <si>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</si>
  <si>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</si>
  <si>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</si>
  <si>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</si>
  <si>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</si>
  <si>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</si>
  <si>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</si>
  <si>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</si>
  <si>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</si>
  <si>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</si>
  <si>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</si>
  <si>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</si>
  <si>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</si>
  <si>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</si>
  <si>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</si>
  <si>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</si>
  <si>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</si>
  <si>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</si>
  <si>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</si>
  <si>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</si>
  <si>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</si>
  <si>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</si>
  <si>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</si>
  <si>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</si>
  <si>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</si>
  <si>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</si>
  <si>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</si>
  <si>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</si>
  <si>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</si>
  <si>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</si>
  <si>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</si>
  <si>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</si>
  <si>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</si>
  <si>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</si>
  <si>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</si>
  <si>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</si>
  <si>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</si>
  <si>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</si>
  <si>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</si>
  <si>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</si>
  <si>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</si>
  <si>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</si>
  <si>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</si>
  <si>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</si>
  <si>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</si>
  <si>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</si>
  <si>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</si>
  <si>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</si>
  <si>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</si>
  <si>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</si>
  <si>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</si>
  <si>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</si>
  <si>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</si>
  <si>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</si>
  <si>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</si>
  <si>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</si>
  <si>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</si>
  <si>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</si>
  <si>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</si>
  <si>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</si>
  <si>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</si>
  <si>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</si>
  <si>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</si>
  <si>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</si>
  <si>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</si>
  <si>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</si>
  <si>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</si>
  <si>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</si>
  <si>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</si>
  <si>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</si>
  <si>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</si>
  <si>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</si>
  <si>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</si>
  <si>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</si>
  <si>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</si>
  <si>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</si>
  <si>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</si>
  <si>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</si>
  <si>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</si>
  <si>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</si>
  <si>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</si>
  <si>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</si>
  <si>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</si>
  <si>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</si>
  <si>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</si>
  <si>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</si>
  <si>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</si>
  <si>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</si>
  <si>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</si>
  <si>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</si>
  <si>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</si>
  <si>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</si>
  <si>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</si>
  <si>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</si>
  <si>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</si>
  <si>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</si>
  <si>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</si>
  <si>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</si>
  <si>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</si>
  <si>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</si>
  <si>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</si>
  <si>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</si>
  <si>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</si>
  <si>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</si>
  <si>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</si>
  <si>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</si>
  <si>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</si>
  <si>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</si>
  <si>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</si>
  <si>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</si>
  <si>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</si>
  <si>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</si>
  <si>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</si>
  <si>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</si>
  <si>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</si>
  <si>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</si>
  <si>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</si>
  <si>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</si>
  <si>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</si>
  <si>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</si>
  <si>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</si>
  <si>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</si>
  <si>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</si>
  <si>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</si>
  <si>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</si>
  <si>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</si>
  <si>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</si>
  <si>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</si>
  <si>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</si>
  <si>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</si>
  <si>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</si>
  <si>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</si>
  <si>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</si>
  <si>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</si>
  <si>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</si>
  <si>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</si>
  <si>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</si>
  <si>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</si>
  <si>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</si>
  <si>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</si>
  <si>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</si>
  <si>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</si>
  <si>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</si>
  <si>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</si>
  <si>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</si>
  <si>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</si>
  <si>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</si>
  <si>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</si>
  <si>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</si>
  <si>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</si>
  <si>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</si>
  <si>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</si>
  <si>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</si>
  <si>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</si>
  <si>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</si>
  <si>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</si>
  <si>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</si>
  <si>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</si>
  <si>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</si>
  <si>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</si>
  <si>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</si>
  <si>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</si>
  <si>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</si>
  <si>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</si>
  <si>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</si>
  <si>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</si>
  <si>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</si>
  <si>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</si>
  <si>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</si>
  <si>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</si>
  <si>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</si>
  <si>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</si>
  <si>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</si>
  <si>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</si>
  <si>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</si>
  <si>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</si>
  <si>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</si>
  <si>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</si>
  <si>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</si>
  <si>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</si>
  <si>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</si>
  <si>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</si>
  <si>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</si>
  <si>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</si>
  <si>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</si>
  <si>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</si>
  <si>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</si>
  <si>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</si>
  <si>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</si>
  <si>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</si>
  <si>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</si>
  <si>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</si>
  <si>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</si>
  <si>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</si>
  <si>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</si>
  <si>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</si>
  <si>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</si>
  <si>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</si>
  <si>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</si>
  <si>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</si>
  <si>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</si>
  <si>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</si>
  <si>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</si>
  <si>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</si>
  <si>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</si>
  <si>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</si>
  <si>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</si>
  <si>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</si>
  <si>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</si>
  <si>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</si>
  <si>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</si>
  <si>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</si>
  <si>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</si>
  <si>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</si>
  <si>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</si>
  <si>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</si>
  <si>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</si>
  <si>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</si>
  <si>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</si>
  <si>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</si>
  <si>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</si>
  <si>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</si>
  <si>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</si>
  <si>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</si>
  <si>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</si>
  <si>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</si>
  <si>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</si>
  <si>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</si>
  <si>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</si>
  <si>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</si>
  <si>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</si>
  <si>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</si>
  <si>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</si>
  <si>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</si>
  <si>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</si>
  <si>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</si>
  <si>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</si>
  <si>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</si>
  <si>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</si>
  <si>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</si>
  <si>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</si>
  <si>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</si>
  <si>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</si>
  <si>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</si>
  <si>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</si>
  <si>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</si>
  <si>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</si>
  <si>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</si>
  <si>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</si>
  <si>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</si>
  <si>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</si>
  <si>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</si>
  <si>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</si>
  <si>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</si>
  <si>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</si>
  <si>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</si>
  <si>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</si>
  <si>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</si>
  <si>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</si>
  <si>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</si>
  <si>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</si>
  <si>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</si>
  <si>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</si>
  <si>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</si>
  <si>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</si>
  <si>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</si>
  <si>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</si>
  <si>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</si>
  <si>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</si>
  <si>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</si>
  <si>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</si>
  <si>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</si>
  <si>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</si>
  <si>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</si>
  <si>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</si>
  <si>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</si>
  <si>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</si>
  <si>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</si>
  <si>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</si>
  <si>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</si>
  <si>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</si>
  <si>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</si>
  <si>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</si>
  <si>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</si>
  <si>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</si>
  <si>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</si>
  <si>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</si>
  <si>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</si>
  <si>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</si>
  <si>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</si>
  <si>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</si>
  <si>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</si>
  <si>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</si>
  <si>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</si>
  <si>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</si>
  <si>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</si>
  <si>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</si>
  <si>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</si>
  <si>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</si>
  <si>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</si>
  <si>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</si>
  <si>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</si>
  <si>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</si>
  <si>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</si>
  <si>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</si>
  <si>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</si>
  <si>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</si>
  <si>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</si>
  <si>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</si>
  <si>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</si>
  <si>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</si>
  <si>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</si>
  <si>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</si>
  <si>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</si>
  <si>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</si>
  <si>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</si>
  <si>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</si>
  <si>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</si>
  <si>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</si>
  <si>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</si>
  <si>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</si>
  <si>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</si>
  <si>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</si>
  <si>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</si>
  <si>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</si>
  <si>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</si>
  <si>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</si>
  <si>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</si>
  <si>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</si>
  <si>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</si>
  <si>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</si>
  <si>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</si>
  <si>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</si>
  <si>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</si>
  <si>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</si>
  <si>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</si>
  <si>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</si>
  <si>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</si>
  <si>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</si>
  <si>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</si>
  <si>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</si>
  <si>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</si>
  <si>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</si>
  <si>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</si>
  <si>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</si>
  <si>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</si>
  <si>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</si>
  <si>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</si>
  <si>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</si>
  <si>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</si>
  <si>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</si>
  <si>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</si>
  <si>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</si>
  <si>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</si>
  <si>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</si>
  <si>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</si>
  <si>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</si>
  <si>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</si>
  <si>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</si>
  <si>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</si>
  <si>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</si>
  <si>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</si>
  <si>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</si>
  <si>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</si>
  <si>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</si>
  <si>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</si>
  <si>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</si>
  <si>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</si>
  <si>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</si>
  <si>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</si>
  <si>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</si>
  <si>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</si>
  <si>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</si>
  <si>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</si>
  <si>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</si>
  <si>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</si>
  <si>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</si>
  <si>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</si>
  <si>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</si>
  <si>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</si>
  <si>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</si>
  <si>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</si>
  <si>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</si>
  <si>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</si>
  <si>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</si>
  <si>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</si>
  <si>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</si>
  <si>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</si>
  <si>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</si>
  <si>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</si>
  <si>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</si>
  <si>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</si>
  <si>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</si>
  <si>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</si>
  <si>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</si>
  <si>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</si>
  <si>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</si>
  <si>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</si>
  <si>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</si>
  <si>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</si>
  <si>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</si>
  <si>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</si>
  <si>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</si>
  <si>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</si>
  <si>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</si>
  <si>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</si>
  <si>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</si>
  <si>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</si>
  <si>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</si>
  <si>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</si>
  <si>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</si>
  <si>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</si>
  <si>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</si>
  <si>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</si>
  <si>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</si>
  <si>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</si>
  <si>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</si>
  <si>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</si>
  <si>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</si>
  <si>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</si>
  <si>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</si>
  <si>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</si>
  <si>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</si>
  <si>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</si>
  <si>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</si>
  <si>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</si>
  <si>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</si>
  <si>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</si>
  <si>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</si>
  <si>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</si>
  <si>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</si>
  <si>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</si>
  <si>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</si>
  <si>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</si>
  <si>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</si>
  <si>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</si>
  <si>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</si>
  <si>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</si>
  <si>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</si>
  <si>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</si>
  <si>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</si>
  <si>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</si>
  <si>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</si>
  <si>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</si>
  <si>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</si>
  <si>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</si>
  <si>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</si>
  <si>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</si>
  <si>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</si>
  <si>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</si>
  <si>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</si>
  <si>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</si>
  <si>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</si>
  <si>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</si>
  <si>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</si>
  <si>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</si>
  <si>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</si>
  <si>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</si>
  <si>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</si>
  <si>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</si>
  <si>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</si>
  <si>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</si>
  <si>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</si>
  <si>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</si>
  <si>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</si>
  <si>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</si>
  <si>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</si>
  <si>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</si>
  <si>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</si>
  <si>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</si>
  <si>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</si>
  <si>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</si>
  <si>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</si>
  <si>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</si>
  <si>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</si>
  <si>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</si>
  <si>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</si>
  <si>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</si>
  <si>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</si>
  <si>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</si>
  <si>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</si>
  <si>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</si>
  <si>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</si>
  <si>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</si>
  <si>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</si>
  <si>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</si>
  <si>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</si>
  <si>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</si>
  <si>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</si>
  <si>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</si>
  <si>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</si>
  <si>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</si>
  <si>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</si>
  <si>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</si>
  <si>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</si>
  <si>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</si>
  <si>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</si>
  <si>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</si>
  <si>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</si>
  <si>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</si>
  <si>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</si>
  <si>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</si>
  <si>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</si>
  <si>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</si>
  <si>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</si>
  <si>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</si>
  <si>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</si>
  <si>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</si>
  <si>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</si>
  <si>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</si>
  <si>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</si>
  <si>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</si>
  <si>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</si>
  <si>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</si>
  <si>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</si>
  <si>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</si>
  <si>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</si>
  <si>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</si>
  <si>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</si>
  <si>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</si>
  <si>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</si>
  <si>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</si>
  <si>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</si>
  <si>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</si>
  <si>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</si>
  <si>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</si>
  <si>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</si>
  <si>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</si>
  <si>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</si>
  <si>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</si>
  <si>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</si>
  <si>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</si>
  <si>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</si>
  <si>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</si>
  <si>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</si>
  <si>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</si>
  <si>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</si>
  <si>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</si>
  <si>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</si>
  <si>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</si>
  <si>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</si>
  <si>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</si>
  <si>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</si>
  <si>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</si>
  <si>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</si>
  <si>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</si>
  <si>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</si>
  <si>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</si>
  <si>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</si>
  <si>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</si>
  <si>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</si>
  <si>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</si>
  <si>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</si>
  <si>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</si>
  <si>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</si>
  <si>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</si>
  <si>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</si>
  <si>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</si>
  <si>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</si>
  <si>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</si>
  <si>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</si>
  <si>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</si>
  <si>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</si>
  <si>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</si>
  <si>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</si>
  <si>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</si>
  <si>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</si>
  <si>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</si>
  <si>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</si>
  <si>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</si>
  <si>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</si>
  <si>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</si>
  <si>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</si>
  <si>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</si>
  <si>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</si>
  <si>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</si>
  <si>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</si>
  <si>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</si>
  <si>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</si>
  <si>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</si>
  <si>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</si>
  <si>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</si>
  <si>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</si>
  <si>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</si>
  <si>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</si>
  <si>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</si>
  <si>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</si>
  <si>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</si>
  <si>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</si>
  <si>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</si>
  <si>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</si>
  <si>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</si>
  <si>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</si>
  <si>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</si>
  <si>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</si>
  <si>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</si>
  <si>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</si>
  <si>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</si>
  <si>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</si>
  <si>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</si>
  <si>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</si>
  <si>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</si>
  <si>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</si>
  <si>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</si>
  <si>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</si>
  <si>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</si>
  <si>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</si>
  <si>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</si>
  <si>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</si>
  <si>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</si>
  <si>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</si>
  <si>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</si>
  <si>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</si>
  <si>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</si>
  <si>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</si>
  <si>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</si>
  <si>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</si>
  <si>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</si>
  <si>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</si>
  <si>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</si>
  <si>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</si>
  <si>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</si>
  <si>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</si>
  <si>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</si>
  <si>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</si>
  <si>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</si>
  <si>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</si>
  <si>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</si>
  <si>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</si>
  <si>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</si>
  <si>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</si>
  <si>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</si>
  <si>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</si>
  <si>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</si>
  <si>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</si>
  <si>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</si>
  <si>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</si>
  <si>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</si>
  <si>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</si>
  <si>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</si>
  <si>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</si>
  <si>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</si>
  <si>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</si>
  <si>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</si>
  <si>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</si>
  <si>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</si>
  <si>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</si>
  <si>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</si>
  <si>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</si>
  <si>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</si>
  <si>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</si>
  <si>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</si>
  <si>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</si>
  <si>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</si>
  <si>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</si>
  <si>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</si>
  <si>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</si>
  <si>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</si>
  <si>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</si>
  <si>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</si>
  <si>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</si>
  <si>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</si>
  <si>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</si>
  <si>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</si>
  <si>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</si>
  <si>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</si>
  <si>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</si>
  <si>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</si>
  <si>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</si>
  <si>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</si>
  <si>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</si>
  <si>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</si>
  <si>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</si>
  <si>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</si>
  <si>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</si>
  <si>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</si>
  <si>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</si>
  <si>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</si>
  <si>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</si>
  <si>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</si>
  <si>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</si>
  <si>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</si>
  <si>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</si>
  <si>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</si>
  <si>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</si>
  <si>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</si>
  <si>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</si>
  <si>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</si>
  <si>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</si>
  <si>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</si>
  <si>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</si>
  <si>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</si>
  <si>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</si>
  <si>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</si>
  <si>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</si>
  <si>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</si>
  <si>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</si>
  <si>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</si>
  <si>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</si>
  <si>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</si>
  <si>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</si>
  <si>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</si>
  <si>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</si>
  <si>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</si>
  <si>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</si>
  <si>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</si>
  <si>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</si>
  <si>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</si>
  <si>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</si>
  <si>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</si>
  <si>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</si>
  <si>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</si>
  <si>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</si>
  <si>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</si>
  <si>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</si>
  <si>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</si>
  <si>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</si>
  <si>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</si>
  <si>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</si>
  <si>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</si>
  <si>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</si>
  <si>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</si>
  <si>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</si>
  <si>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</si>
  <si>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</si>
  <si>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</si>
  <si>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</si>
  <si>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</si>
  <si>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</si>
  <si>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</si>
  <si>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</si>
  <si>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</si>
  <si>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</si>
  <si>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</si>
  <si>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</si>
  <si>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</si>
  <si>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</si>
  <si>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</si>
  <si>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</si>
  <si>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</si>
  <si>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</si>
  <si>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</si>
  <si>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</si>
  <si>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</si>
  <si>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</si>
  <si>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</si>
  <si>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</si>
  <si>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</si>
  <si>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</si>
  <si>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</si>
  <si>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</si>
  <si>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</si>
  <si>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</si>
  <si>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</si>
  <si>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</si>
  <si>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</si>
  <si>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</si>
  <si>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</si>
  <si>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</si>
  <si>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</si>
  <si>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</si>
  <si>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</si>
  <si>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</si>
  <si>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</si>
  <si>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</si>
  <si>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</si>
  <si>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</si>
  <si>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</si>
  <si>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</si>
  <si>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</si>
  <si>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</si>
  <si>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</si>
  <si>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</si>
  <si>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</si>
  <si>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</si>
  <si>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</si>
  <si>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</si>
  <si>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</si>
  <si>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</si>
  <si>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</si>
  <si>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</si>
  <si>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</si>
  <si>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</si>
  <si>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</si>
  <si>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</si>
  <si>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</si>
  <si>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</si>
  <si>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</si>
  <si>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</si>
  <si>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</si>
  <si>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</si>
  <si>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</si>
  <si>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</si>
  <si>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</si>
  <si>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</si>
  <si>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</si>
  <si>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</si>
  <si>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</si>
  <si>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</si>
  <si>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</si>
  <si>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</si>
  <si>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</si>
  <si>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</si>
  <si>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</si>
  <si>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</si>
  <si>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</si>
  <si>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</si>
  <si>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</si>
  <si>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</si>
  <si>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</si>
  <si>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</si>
  <si>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</si>
  <si>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</si>
  <si>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</si>
  <si>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</si>
  <si>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</si>
  <si>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</si>
  <si>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</si>
  <si>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</si>
  <si>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</si>
  <si>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</si>
  <si>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</si>
  <si>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</si>
  <si>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</si>
  <si>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</si>
  <si>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</si>
  <si>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</si>
  <si>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</si>
  <si>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</si>
  <si>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</si>
  <si>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</si>
  <si>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</si>
  <si>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</si>
  <si>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</si>
  <si>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</si>
  <si>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</si>
  <si>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</si>
  <si>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</si>
  <si>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</si>
  <si>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</si>
  <si>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</si>
  <si>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</si>
  <si>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</si>
  <si>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</si>
  <si>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</si>
  <si>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</si>
  <si>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</si>
  <si>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</si>
  <si>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</si>
  <si>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</si>
  <si>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</si>
  <si>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</si>
  <si>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</si>
  <si>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</si>
  <si>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</si>
  <si>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</si>
  <si>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</si>
  <si>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</si>
  <si>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</si>
  <si>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</si>
  <si>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</si>
  <si>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</si>
  <si>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</si>
  <si>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</si>
  <si>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</si>
  <si>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</si>
  <si>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</si>
  <si>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</si>
  <si>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</si>
  <si>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</si>
  <si>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</si>
  <si>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</si>
  <si>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</si>
  <si>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</si>
  <si>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</si>
  <si>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</si>
  <si>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</si>
  <si>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</si>
  <si>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</si>
  <si>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</si>
  <si>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</si>
  <si>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</si>
  <si>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</si>
  <si>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</si>
  <si>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</si>
  <si>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</si>
  <si>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</si>
  <si>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</si>
  <si>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</si>
  <si>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</si>
  <si>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</si>
  <si>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</si>
  <si>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</si>
  <si>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</si>
  <si>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</si>
  <si>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</si>
  <si>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</si>
  <si>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</si>
  <si>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</si>
  <si>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</si>
  <si>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</si>
  <si>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</si>
  <si>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</si>
  <si>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</si>
  <si>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</si>
  <si>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</si>
  <si>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</si>
  <si>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</si>
  <si>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</si>
  <si>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</si>
  <si>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</si>
  <si>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</si>
  <si>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</si>
  <si>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</si>
  <si>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</si>
  <si>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</si>
  <si>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</si>
  <si>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</si>
  <si>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</si>
  <si>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</si>
  <si>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</si>
  <si>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</si>
  <si>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</si>
  <si>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</si>
  <si>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</si>
  <si>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</si>
  <si>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</si>
  <si>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</si>
  <si>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</si>
  <si>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</si>
  <si>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</si>
  <si>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</si>
  <si>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</si>
  <si>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</si>
  <si>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</si>
  <si>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</si>
  <si>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</si>
  <si>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</si>
  <si>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</si>
  <si>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</si>
  <si>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</si>
  <si>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</si>
  <si>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</si>
  <si>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</si>
  <si>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</si>
  <si>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</si>
  <si>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</si>
  <si>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</si>
  <si>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</si>
  <si>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</si>
  <si>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</si>
  <si>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</si>
  <si>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</si>
  <si>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</si>
  <si>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</si>
  <si>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</si>
  <si>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</si>
  <si>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</si>
  <si>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</si>
  <si>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</si>
  <si>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</si>
  <si>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</si>
  <si>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</si>
  <si>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</si>
  <si>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</si>
  <si>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</si>
  <si>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</si>
  <si>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</si>
  <si>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</si>
  <si>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</si>
  <si>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</si>
  <si>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</si>
  <si>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</si>
  <si>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</si>
  <si>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</si>
  <si>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</si>
  <si>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</si>
  <si>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</si>
  <si>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</si>
  <si>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</si>
  <si>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</si>
  <si>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</si>
  <si>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</si>
  <si>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</si>
  <si>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</si>
  <si>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</si>
  <si>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</si>
  <si>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</si>
  <si>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</si>
  <si>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</si>
  <si>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</si>
  <si>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</si>
  <si>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</si>
  <si>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</si>
  <si>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</si>
  <si>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</si>
  <si>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</si>
  <si>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</si>
  <si>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</si>
  <si>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</si>
  <si>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</si>
  <si>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</si>
  <si>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</si>
  <si>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</si>
  <si>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</si>
  <si>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</si>
  <si>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</si>
  <si>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</si>
  <si>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</si>
  <si>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</si>
  <si>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</si>
  <si>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</si>
  <si>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</si>
  <si>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</si>
  <si>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</si>
  <si>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</si>
  <si>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</si>
  <si>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</si>
  <si>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</si>
  <si>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</si>
  <si>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</si>
  <si>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</si>
  <si>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</si>
  <si>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</si>
  <si>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</si>
  <si>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</si>
  <si>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</si>
  <si>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</si>
  <si>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</si>
  <si>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</si>
  <si>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</si>
  <si>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</si>
  <si>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</si>
  <si>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</si>
  <si>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</si>
  <si>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</si>
  <si>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</si>
  <si>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</si>
  <si>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</si>
  <si>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</si>
  <si>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</si>
  <si>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</si>
  <si>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</si>
  <si>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</si>
  <si>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</si>
  <si>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</si>
  <si>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</si>
  <si>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</si>
  <si>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</si>
  <si>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</si>
  <si>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</si>
  <si>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</si>
  <si>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</si>
  <si>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</si>
  <si>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</si>
  <si>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</si>
  <si>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</si>
  <si>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</si>
  <si>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</si>
  <si>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</si>
  <si>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</si>
  <si>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</si>
  <si>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</si>
  <si>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</si>
  <si>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</si>
  <si>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</si>
  <si>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</si>
  <si>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</si>
  <si>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</si>
  <si>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</si>
  <si>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</si>
  <si>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</si>
  <si>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</si>
  <si>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</si>
  <si>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</si>
  <si>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</si>
  <si>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</si>
  <si>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</si>
  <si>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</si>
  <si>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</si>
  <si>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</si>
  <si>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</si>
  <si>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</si>
  <si>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</si>
  <si>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</si>
  <si>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</si>
  <si>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</si>
  <si>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</si>
  <si>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</si>
  <si>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</si>
  <si>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</si>
  <si>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</si>
  <si>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</si>
  <si>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</si>
  <si>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</si>
  <si>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</si>
  <si>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</si>
  <si>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</si>
  <si>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</si>
  <si>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</si>
  <si>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</si>
  <si>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</si>
  <si>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</si>
  <si>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</si>
  <si>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</si>
  <si>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</si>
  <si>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</si>
  <si>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</si>
  <si>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</si>
  <si>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</si>
  <si>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</si>
  <si>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</si>
  <si>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</si>
  <si>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</si>
  <si>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</si>
  <si>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</si>
  <si>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</si>
  <si>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</si>
  <si>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</si>
  <si>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</si>
  <si>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</si>
  <si>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</si>
  <si>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</si>
  <si>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</si>
  <si>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</si>
  <si>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</si>
  <si>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</si>
  <si>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</si>
  <si>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</si>
  <si>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</si>
  <si>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</si>
  <si>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</si>
  <si>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</si>
  <si>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</si>
  <si>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</si>
  <si>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</si>
  <si>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</si>
  <si>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</si>
  <si>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</si>
  <si>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</si>
  <si>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</si>
  <si>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</si>
  <si>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</si>
  <si>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</si>
  <si>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</si>
  <si>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</si>
  <si>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</si>
  <si>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</si>
  <si>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</si>
  <si>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</si>
  <si>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</si>
  <si>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</si>
  <si>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</si>
  <si>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</si>
  <si>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</si>
  <si>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</si>
  <si>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</si>
  <si>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</si>
  <si>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</si>
  <si>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</si>
  <si>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</si>
  <si>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</si>
  <si>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</si>
  <si>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</si>
  <si>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</si>
  <si>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</si>
  <si>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</si>
  <si>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</si>
  <si>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</si>
  <si>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</si>
  <si>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</si>
  <si>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</si>
  <si>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</si>
  <si>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</si>
  <si>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</si>
  <si>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</si>
  <si>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</si>
  <si>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</si>
  <si>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</si>
  <si>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</si>
  <si>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</si>
  <si>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</si>
  <si>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</si>
  <si>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</si>
  <si>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</si>
  <si>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</si>
  <si>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</si>
  <si>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</si>
  <si>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</si>
  <si>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</si>
  <si>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</si>
  <si>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</si>
  <si>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</si>
  <si>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</si>
  <si>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</si>
  <si>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</si>
  <si>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</si>
  <si>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</si>
  <si>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</si>
  <si>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</si>
  <si>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</si>
  <si>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</si>
  <si>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</si>
  <si>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</si>
  <si>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</si>
  <si>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</si>
  <si>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</si>
  <si>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</si>
  <si>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</si>
  <si>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</si>
  <si>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</si>
  <si>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</si>
  <si>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</si>
  <si>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</si>
  <si>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</si>
  <si>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</si>
  <si>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</si>
  <si>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</si>
  <si>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</si>
  <si>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</si>
  <si>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</si>
  <si>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</si>
  <si>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</si>
  <si>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</si>
  <si>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</si>
  <si>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</si>
  <si>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</si>
  <si>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</si>
  <si>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</si>
  <si>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</si>
  <si>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</si>
  <si>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</si>
  <si>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</si>
  <si>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</si>
  <si>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</si>
  <si>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</si>
  <si>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</si>
  <si>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</si>
  <si>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</si>
  <si>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</si>
  <si>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</si>
  <si>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</si>
  <si>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</si>
  <si>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</si>
  <si>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</si>
  <si>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</si>
  <si>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</si>
  <si>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</si>
  <si>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</si>
  <si>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</si>
  <si>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</si>
  <si>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</si>
  <si>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</si>
  <si>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</si>
  <si>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</si>
  <si>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</si>
  <si>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</si>
  <si>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</si>
  <si>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</si>
  <si>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</si>
  <si>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</si>
  <si>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</si>
  <si>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</si>
  <si>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</si>
  <si>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</si>
  <si>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</si>
  <si>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</si>
  <si>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</si>
  <si>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</si>
  <si>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</si>
  <si>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</si>
  <si>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</si>
  <si>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</si>
  <si>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</si>
  <si>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</si>
  <si>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</si>
  <si>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</si>
  <si>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</si>
  <si>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</si>
  <si>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</si>
  <si>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</si>
  <si>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</si>
  <si>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</si>
  <si>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</si>
  <si>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</si>
  <si>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</si>
  <si>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</si>
  <si>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</si>
  <si>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</si>
  <si>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</si>
  <si>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</si>
  <si>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</si>
  <si>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</si>
  <si>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</si>
  <si>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</si>
  <si>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</si>
  <si>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</si>
  <si>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</si>
  <si>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</si>
  <si>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</si>
  <si>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</si>
  <si>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</si>
  <si>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</si>
  <si>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</si>
  <si>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</si>
  <si>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</si>
  <si>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</si>
  <si>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</si>
  <si>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</si>
  <si>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</si>
  <si>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</si>
  <si>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</si>
  <si>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</si>
  <si>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</si>
  <si>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</si>
  <si>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</si>
  <si>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</si>
  <si>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</si>
  <si>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</si>
  <si>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</si>
  <si>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</si>
  <si>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</si>
  <si>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</si>
  <si>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</si>
  <si>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</si>
  <si>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</si>
  <si>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</si>
  <si>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</si>
  <si>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</si>
  <si>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</si>
  <si>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</si>
  <si>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</si>
  <si>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</si>
  <si>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</si>
  <si>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</si>
  <si>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</si>
  <si>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</si>
  <si>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</si>
  <si>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</si>
  <si>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</si>
  <si>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</si>
  <si>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</si>
  <si>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</si>
  <si>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</si>
  <si>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</si>
  <si>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</si>
  <si>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</si>
  <si>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</si>
  <si>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</si>
  <si>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</si>
  <si>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</si>
  <si>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</si>
  <si>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</si>
  <si>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</si>
  <si>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</si>
  <si>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</si>
  <si>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</si>
  <si>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</si>
  <si>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</si>
  <si>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</si>
  <si>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</si>
  <si>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</si>
  <si>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</si>
  <si>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</si>
  <si>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</si>
  <si>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</si>
  <si>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</si>
  <si>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</si>
  <si>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</si>
  <si>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</si>
  <si>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</si>
  <si>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</si>
  <si>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</si>
  <si>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</si>
  <si>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</si>
  <si>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</si>
  <si>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</si>
  <si>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</si>
  <si>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</si>
  <si>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</si>
  <si>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</si>
  <si>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</si>
  <si>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</si>
  <si>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</si>
  <si>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</si>
  <si>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</si>
  <si>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</si>
  <si>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</si>
  <si>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</si>
  <si>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</si>
  <si>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</si>
  <si>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</si>
  <si>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</si>
  <si>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</si>
  <si>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</si>
  <si>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</si>
  <si>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</si>
  <si>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</si>
  <si>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</si>
  <si>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</si>
  <si>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</si>
  <si>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</si>
  <si>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</si>
  <si>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</si>
  <si>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</si>
  <si>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</si>
  <si>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</si>
  <si>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</si>
  <si>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</si>
  <si>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</si>
  <si>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</si>
  <si>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</si>
  <si>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</si>
  <si>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</si>
  <si>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</si>
  <si>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</si>
  <si>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</si>
  <si>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</si>
  <si>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</si>
  <si>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</si>
  <si>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</si>
  <si>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</si>
  <si>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</si>
  <si>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</si>
  <si>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</si>
  <si>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</si>
  <si>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</si>
  <si>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</si>
  <si>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</si>
  <si>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</si>
  <si>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</si>
  <si>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</si>
  <si>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</si>
  <si>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</si>
  <si>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</si>
  <si>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</si>
  <si>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</si>
  <si>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</si>
  <si>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</si>
  <si>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</si>
  <si>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</si>
  <si>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</si>
  <si>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</si>
  <si>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</si>
  <si>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</si>
  <si>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</si>
  <si>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</si>
  <si>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</si>
  <si>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</si>
  <si>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</si>
  <si>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</si>
  <si>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</si>
  <si>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</si>
  <si>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</si>
  <si>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</si>
  <si>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</si>
  <si>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</si>
  <si>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</si>
  <si>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</si>
  <si>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</si>
  <si>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</si>
  <si>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</si>
  <si>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</si>
  <si>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</si>
  <si>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</si>
  <si>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</si>
  <si>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</si>
  <si>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</si>
  <si>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</si>
  <si>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</si>
  <si>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</si>
  <si>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</si>
  <si>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</si>
  <si>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</si>
  <si>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</si>
  <si>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</si>
  <si>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</si>
  <si>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</si>
  <si>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</si>
  <si>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</si>
  <si>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</si>
  <si>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</si>
  <si>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</si>
  <si>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</si>
  <si>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</si>
  <si>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</si>
  <si>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</si>
  <si>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</si>
  <si>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</si>
  <si>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</si>
  <si>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</si>
  <si>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</si>
  <si>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</si>
  <si>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</si>
  <si>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</si>
  <si>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</si>
  <si>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</si>
  <si>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</si>
  <si>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</si>
  <si>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</si>
  <si>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</si>
  <si>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</si>
  <si>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</si>
  <si>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</si>
  <si>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</si>
  <si>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</si>
  <si>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</si>
  <si>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</si>
  <si>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</si>
  <si>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</si>
  <si>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</si>
  <si>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</si>
  <si>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</si>
  <si>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</si>
  <si>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</si>
  <si>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</si>
  <si>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</si>
  <si>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</si>
  <si>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</si>
  <si>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</si>
  <si>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</si>
  <si>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</si>
  <si>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</si>
  <si>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</si>
  <si>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</si>
  <si>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</si>
  <si>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</si>
  <si>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</si>
  <si>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</si>
  <si>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</si>
  <si>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</si>
  <si>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</si>
  <si>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</si>
  <si>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</si>
  <si>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</si>
  <si>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</si>
  <si>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</si>
  <si>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</si>
  <si>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</si>
  <si>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</si>
  <si>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</si>
  <si>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</si>
  <si>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</si>
  <si>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</si>
  <si>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</si>
  <si>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</si>
  <si>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</si>
  <si>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</si>
  <si>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</si>
  <si>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</si>
  <si>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</si>
  <si>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</si>
  <si>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</si>
  <si>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</si>
  <si>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</si>
  <si>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</si>
  <si>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</si>
  <si>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</si>
  <si>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</si>
  <si>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</si>
  <si>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</si>
  <si>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</si>
  <si>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</si>
  <si>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</si>
  <si>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</si>
  <si>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</si>
  <si>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</si>
  <si>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</si>
  <si>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</si>
  <si>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</si>
  <si>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</si>
  <si>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</si>
  <si>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</si>
  <si>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</si>
  <si>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</si>
  <si>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</si>
  <si>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</si>
  <si>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</si>
  <si>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</si>
  <si>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</si>
  <si>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</si>
  <si>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</si>
  <si>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</si>
  <si>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</si>
  <si>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</si>
  <si>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</si>
  <si>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</si>
  <si>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</si>
  <si>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</si>
  <si>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</si>
  <si>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</si>
  <si>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</si>
  <si>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</si>
  <si>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</si>
  <si>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</si>
  <si>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</si>
  <si>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</si>
  <si>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</si>
  <si>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</si>
  <si>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</si>
  <si>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</si>
  <si>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</si>
  <si>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</si>
  <si>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</si>
  <si>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</si>
  <si>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</si>
  <si>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</si>
  <si>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</si>
  <si>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</si>
  <si>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</si>
  <si>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</si>
  <si>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</si>
  <si>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</si>
  <si>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</si>
  <si>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</si>
  <si>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</si>
  <si>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</si>
  <si>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</si>
  <si>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</si>
  <si>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</si>
  <si>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</si>
  <si>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</si>
  <si>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</si>
  <si>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</si>
  <si>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</si>
  <si>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</si>
  <si>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</si>
  <si>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</si>
  <si>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</si>
  <si>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</si>
  <si>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</si>
  <si>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</si>
  <si>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</si>
  <si>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</si>
  <si>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</si>
  <si>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</si>
  <si>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</si>
  <si>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</si>
  <si>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</si>
  <si>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</si>
  <si>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</si>
  <si>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</si>
  <si>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</si>
  <si>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</si>
  <si>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</si>
  <si>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</si>
  <si>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</si>
  <si>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</si>
  <si>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</si>
  <si>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</si>
  <si>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</si>
  <si>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</si>
  <si>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</si>
  <si>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</si>
  <si>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</si>
  <si>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</si>
  <si>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</si>
  <si>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</si>
  <si>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</si>
  <si>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</si>
  <si>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</si>
  <si>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</si>
  <si>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</si>
  <si>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</si>
  <si>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</si>
  <si>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</si>
  <si>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</si>
  <si>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</si>
  <si>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</si>
  <si>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</si>
  <si>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</si>
  <si>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</si>
  <si>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</si>
  <si>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</si>
  <si>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</si>
  <si>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</si>
  <si>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</si>
  <si>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</si>
  <si>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</si>
  <si>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</si>
  <si>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</si>
  <si>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</si>
  <si>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</si>
  <si>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</si>
  <si>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</si>
  <si>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</si>
  <si>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</si>
  <si>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</si>
  <si>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</si>
  <si>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</si>
  <si>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</si>
  <si>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</si>
  <si>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</si>
  <si>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</si>
  <si>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</si>
  <si>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</si>
  <si>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</si>
  <si>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</si>
  <si>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</si>
  <si>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</si>
  <si>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</si>
  <si>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</si>
  <si>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</si>
  <si>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</si>
  <si>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</si>
  <si>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</si>
  <si>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</si>
  <si>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</si>
  <si>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</si>
  <si>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</si>
  <si>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</si>
  <si>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</si>
  <si>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</si>
  <si>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</si>
  <si>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</si>
  <si>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</si>
  <si>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</si>
  <si>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</si>
  <si>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</si>
  <si>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</si>
  <si>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</si>
  <si>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</si>
  <si>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</si>
  <si>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</si>
  <si>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</si>
  <si>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</si>
  <si>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</si>
  <si>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</si>
  <si>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</si>
  <si>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</si>
  <si>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</si>
  <si>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</si>
  <si>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</si>
  <si>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</si>
  <si>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</si>
  <si>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</si>
  <si>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</si>
  <si>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</si>
  <si>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</si>
  <si>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</si>
  <si>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</si>
  <si>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</si>
  <si>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</si>
  <si>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</si>
  <si>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</si>
  <si>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</si>
  <si>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</si>
  <si>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</si>
  <si>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</si>
  <si>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</si>
  <si>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</si>
  <si>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</si>
  <si>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</si>
  <si>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</si>
  <si>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</si>
  <si>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</si>
  <si>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</si>
  <si>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</si>
  <si>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</si>
  <si>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</si>
  <si>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</si>
  <si>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</si>
  <si>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</si>
  <si>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</si>
  <si>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</si>
  <si>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</si>
  <si>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</si>
  <si>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</si>
  <si>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</si>
  <si>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</si>
  <si>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</si>
  <si>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</si>
  <si>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</si>
  <si>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</si>
  <si>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</si>
  <si>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</si>
  <si>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</si>
  <si>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</si>
  <si>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</si>
  <si>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</si>
  <si>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</si>
  <si>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</si>
  <si>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</si>
  <si>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</si>
  <si>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</si>
  <si>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</si>
  <si>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</si>
  <si>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</si>
  <si>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</si>
  <si>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</si>
  <si>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</si>
  <si>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</si>
  <si>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</si>
  <si>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</si>
  <si>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</si>
  <si>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</si>
  <si>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</si>
  <si>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</si>
  <si>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</si>
  <si>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</si>
  <si>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</si>
  <si>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</si>
  <si>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</si>
  <si>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</si>
  <si>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</si>
  <si>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</si>
  <si>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</si>
  <si>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</si>
  <si>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</si>
  <si>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</si>
  <si>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</si>
  <si>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</si>
  <si>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</si>
  <si>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</si>
  <si>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</si>
  <si>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</si>
  <si>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</si>
  <si>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</si>
  <si>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</si>
  <si>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</si>
  <si>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</si>
  <si>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</si>
  <si>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</si>
  <si>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</si>
  <si>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</si>
  <si>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</si>
  <si>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</si>
  <si>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</si>
  <si>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</si>
  <si>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</si>
  <si>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</si>
  <si>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</si>
  <si>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</si>
  <si>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</si>
  <si>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</si>
  <si>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</si>
  <si>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</si>
  <si>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</si>
  <si>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</si>
  <si>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</si>
  <si>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</si>
  <si>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</si>
  <si>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</si>
  <si>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</si>
  <si>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</si>
  <si>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</si>
  <si>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</si>
  <si>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</si>
  <si>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</si>
  <si>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</si>
  <si>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</si>
  <si>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</si>
  <si>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</si>
  <si>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</si>
  <si>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</si>
  <si>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</si>
  <si>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</si>
  <si>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</si>
  <si>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</si>
  <si>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</si>
  <si>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</si>
  <si>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</si>
  <si>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</si>
  <si>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</si>
  <si>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</si>
  <si>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</si>
  <si>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</si>
  <si>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</si>
  <si>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</si>
  <si>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</si>
  <si>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</si>
  <si>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</si>
  <si>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</si>
  <si>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</si>
  <si>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</si>
  <si>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</si>
  <si>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</si>
  <si>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</si>
  <si>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</si>
  <si>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</si>
  <si>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</si>
  <si>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</si>
  <si>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</si>
  <si>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</si>
  <si>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</si>
  <si>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</si>
  <si>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</si>
  <si>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</si>
  <si>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</si>
  <si>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</si>
  <si>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</si>
  <si>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</si>
  <si>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</si>
  <si>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</si>
  <si>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</si>
  <si>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</si>
  <si>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</si>
  <si>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</si>
  <si>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</si>
  <si>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</si>
  <si>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</si>
  <si>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</si>
  <si>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</si>
  <si>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</si>
  <si>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</si>
  <si>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</si>
  <si>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</si>
  <si>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</si>
  <si>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</si>
  <si>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</si>
  <si>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</si>
  <si>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</si>
  <si>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</si>
  <si>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</si>
  <si>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</si>
  <si>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</si>
  <si>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</si>
  <si>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</si>
  <si>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</si>
  <si>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</si>
  <si>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</si>
  <si>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</si>
  <si>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</si>
  <si>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</si>
  <si>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</si>
  <si>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</si>
  <si>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</si>
  <si>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</si>
  <si>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</si>
  <si>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</si>
  <si>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</si>
  <si>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</si>
  <si>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</si>
  <si>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</si>
  <si>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</si>
  <si>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</si>
  <si>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</si>
  <si>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</si>
  <si>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</si>
  <si>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</si>
  <si>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</si>
  <si>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</si>
  <si>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</si>
  <si>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</si>
  <si>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</si>
  <si>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</si>
  <si>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</si>
  <si>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</si>
  <si>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</si>
  <si>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</si>
  <si>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</si>
  <si>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</si>
  <si>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</si>
  <si>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</si>
  <si>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</si>
  <si>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</si>
  <si>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</si>
  <si>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</si>
  <si>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</si>
  <si>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</si>
  <si>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</si>
  <si>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</si>
  <si>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</si>
  <si>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</si>
  <si>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</si>
  <si>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</si>
  <si>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</si>
  <si>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</si>
  <si>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</si>
  <si>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</si>
  <si>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</si>
  <si>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</si>
  <si>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</si>
  <si>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</si>
  <si>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</si>
  <si>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</si>
  <si>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</si>
  <si>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</si>
  <si>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</si>
  <si>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</si>
  <si>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</si>
  <si>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</si>
  <si>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</si>
  <si>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</si>
  <si>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</si>
  <si>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</si>
  <si>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</si>
  <si>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</si>
  <si>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</si>
  <si>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</si>
  <si>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</si>
  <si>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</si>
  <si>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</si>
  <si>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</si>
  <si>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</si>
  <si>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</si>
  <si>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</si>
  <si>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</si>
  <si>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</si>
  <si>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</si>
  <si>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</si>
  <si>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</si>
  <si>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</si>
  <si>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</si>
  <si>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</si>
  <si>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</si>
  <si>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</si>
  <si>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</si>
  <si>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</si>
  <si>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</si>
  <si>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</si>
  <si>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</si>
  <si>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</si>
  <si>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</si>
  <si>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</si>
  <si>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</si>
  <si>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</si>
  <si>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</si>
  <si>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</si>
  <si>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</si>
  <si>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</si>
  <si>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</si>
  <si>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</si>
  <si>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</si>
  <si>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</si>
  <si>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</si>
  <si>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</si>
  <si>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</si>
  <si>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</si>
  <si>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</si>
  <si>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</si>
  <si>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</si>
  <si>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</si>
  <si>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</si>
  <si>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</si>
  <si>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</si>
  <si>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</si>
  <si>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</si>
  <si>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</si>
  <si>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</si>
  <si>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</si>
  <si>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</si>
  <si>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</si>
  <si>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</si>
  <si>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</si>
  <si>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</si>
  <si>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</si>
  <si>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</si>
  <si>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</si>
  <si>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</si>
  <si>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</si>
  <si>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</si>
  <si>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</si>
  <si>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</si>
  <si>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</si>
  <si>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</si>
  <si>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</si>
  <si>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</si>
  <si>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</si>
  <si>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</si>
  <si>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</si>
  <si>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</si>
  <si>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</si>
  <si>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</si>
  <si>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</si>
  <si>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</si>
  <si>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</si>
  <si>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</si>
  <si>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</si>
  <si>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</si>
  <si>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</si>
  <si>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</si>
  <si>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</si>
  <si>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</si>
  <si>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</si>
  <si>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</si>
  <si>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</si>
  <si>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</si>
  <si>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</si>
  <si>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</si>
  <si>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</si>
  <si>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</si>
  <si>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</si>
  <si>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</si>
  <si>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</si>
  <si>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</si>
  <si>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</si>
  <si>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</si>
  <si>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</si>
  <si>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</si>
  <si>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</si>
  <si>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</si>
  <si>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</si>
  <si>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</si>
  <si>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</si>
  <si>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</si>
  <si>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</si>
  <si>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</si>
  <si>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</si>
  <si>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</si>
  <si>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</si>
  <si>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</si>
  <si>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</si>
  <si>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</si>
  <si>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</si>
  <si>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</si>
  <si>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</si>
  <si>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</si>
  <si>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</si>
  <si>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</si>
  <si>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</si>
  <si>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</si>
  <si>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</si>
  <si>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</si>
  <si>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</si>
  <si>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</si>
  <si>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</si>
  <si>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</si>
  <si>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</si>
  <si>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</si>
  <si>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</si>
  <si>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</si>
  <si>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</si>
  <si>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</si>
  <si>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</si>
  <si>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</si>
  <si>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</si>
  <si>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</si>
  <si>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</si>
  <si>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</si>
  <si>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</si>
  <si>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</si>
  <si>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</si>
  <si>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</si>
  <si>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</si>
  <si>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</si>
  <si>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</si>
  <si>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</si>
  <si>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</si>
  <si>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</si>
  <si>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</si>
  <si>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</si>
  <si>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</si>
  <si>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</si>
  <si>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</si>
  <si>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</si>
  <si>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</si>
  <si>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</si>
  <si>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</si>
  <si>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</si>
  <si>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</si>
  <si>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</si>
  <si>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</si>
  <si>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</si>
  <si>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</si>
  <si>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</si>
  <si>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</si>
  <si>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</si>
  <si>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</si>
  <si>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</si>
  <si>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</si>
  <si>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</si>
  <si>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</si>
  <si>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</si>
  <si>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</si>
  <si>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</si>
  <si>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</si>
  <si>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</si>
  <si>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</si>
  <si>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</si>
  <si>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</si>
  <si>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</si>
  <si>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</si>
  <si>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</si>
  <si>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</si>
  <si>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</si>
  <si>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</si>
  <si>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</si>
  <si>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</si>
  <si>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</si>
  <si>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</si>
  <si>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</si>
  <si>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</si>
  <si>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</si>
  <si>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</si>
  <si>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</si>
  <si>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</si>
  <si>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</si>
  <si>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</si>
  <si>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</si>
  <si>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</si>
  <si>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</si>
  <si>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</si>
  <si>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</si>
  <si>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</si>
  <si>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</si>
  <si>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</si>
  <si>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</si>
  <si>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</si>
  <si>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</si>
  <si>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</si>
  <si>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</si>
  <si>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</si>
  <si>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</si>
  <si>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</si>
  <si>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</si>
  <si>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</si>
  <si>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</si>
  <si>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</si>
  <si>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</si>
  <si>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</si>
  <si>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</si>
  <si>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</si>
  <si>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</si>
  <si>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</si>
  <si>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</si>
  <si>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</si>
  <si>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</si>
  <si>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</si>
  <si>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</si>
  <si>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</si>
  <si>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</si>
  <si>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</si>
  <si>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</si>
  <si>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</si>
  <si>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</si>
  <si>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</si>
  <si>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</si>
  <si>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</si>
  <si>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</si>
  <si>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</si>
  <si>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</si>
  <si>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</si>
  <si>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</si>
  <si>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</si>
  <si>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</si>
  <si>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</si>
  <si>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</si>
  <si>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</si>
  <si>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</si>
  <si>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</si>
  <si>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</si>
  <si>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</si>
  <si>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</si>
  <si>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</si>
  <si>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</si>
  <si>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</si>
  <si>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</si>
  <si>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</si>
  <si>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</si>
  <si>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</si>
  <si>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</si>
  <si>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</si>
  <si>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</si>
  <si>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</si>
  <si>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</si>
  <si>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</si>
  <si>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</si>
  <si>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</si>
  <si>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</si>
  <si>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</si>
  <si>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</si>
  <si>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</si>
  <si>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</si>
  <si>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</si>
  <si>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</si>
  <si>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</si>
  <si>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</si>
  <si>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</si>
  <si>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</si>
  <si>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</si>
  <si>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</si>
  <si>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</si>
  <si>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</si>
  <si>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</si>
  <si>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</si>
  <si>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</si>
  <si>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</si>
  <si>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</si>
  <si>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</si>
  <si>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</si>
  <si>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</si>
  <si>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</si>
  <si>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</si>
  <si>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</si>
  <si>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</si>
  <si>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</si>
  <si>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</si>
  <si>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</si>
  <si>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</si>
  <si>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</si>
  <si>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</si>
  <si>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</si>
  <si>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</si>
  <si>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</si>
  <si>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</si>
  <si>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</si>
  <si>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</si>
  <si>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</si>
  <si>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</si>
  <si>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</si>
  <si>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</si>
  <si>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</si>
  <si>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</si>
  <si>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</si>
  <si>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</si>
  <si>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</si>
  <si>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</si>
  <si>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</si>
  <si>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</si>
  <si>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</si>
  <si>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</si>
  <si>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</si>
  <si>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</si>
  <si>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</si>
  <si>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</si>
  <si>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</si>
  <si>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</si>
  <si>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</si>
  <si>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</si>
  <si>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</si>
  <si>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</si>
  <si>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</si>
  <si>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</si>
  <si>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</si>
  <si>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</si>
  <si>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</si>
  <si>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</si>
  <si>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</si>
  <si>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</si>
  <si>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</si>
  <si>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</si>
  <si>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</si>
  <si>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</si>
  <si>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</si>
  <si>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</si>
  <si>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</si>
  <si>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</si>
  <si>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</si>
  <si>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</si>
  <si>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</si>
  <si>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</si>
  <si>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</si>
  <si>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</si>
  <si>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</si>
  <si>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</si>
  <si>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</si>
  <si>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</si>
  <si>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</si>
  <si>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</si>
  <si>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</si>
  <si>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</si>
  <si>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</si>
  <si>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</si>
  <si>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</si>
  <si>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</si>
  <si>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</si>
  <si>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</si>
  <si>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</si>
  <si>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</si>
  <si>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</si>
  <si>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</si>
  <si>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</si>
  <si>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</si>
  <si>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</si>
  <si>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</si>
  <si>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</si>
  <si>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</si>
  <si>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</si>
  <si>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</si>
  <si>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</si>
  <si>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</si>
  <si>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</si>
  <si>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</si>
  <si>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</si>
  <si>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</si>
  <si>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</si>
  <si>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</si>
  <si>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</si>
  <si>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</si>
  <si>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</si>
  <si>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</si>
  <si>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</si>
  <si>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</si>
  <si>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</si>
  <si>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</si>
  <si>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</si>
  <si>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</si>
  <si>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</si>
  <si>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</si>
  <si>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</si>
  <si>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</si>
  <si>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</si>
  <si>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</si>
  <si>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</si>
  <si>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</si>
  <si>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</si>
  <si>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</si>
  <si>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</si>
  <si>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</si>
  <si>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</si>
  <si>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</si>
  <si>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</si>
  <si>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</si>
  <si>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</si>
  <si>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</si>
  <si>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</si>
  <si>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</si>
  <si>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</si>
  <si>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</si>
  <si>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</si>
  <si>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</si>
  <si>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</si>
  <si>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</si>
  <si>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</si>
  <si>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</si>
  <si>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</si>
  <si>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</si>
  <si>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</si>
  <si>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</si>
  <si>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</si>
  <si>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</si>
  <si>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</si>
  <si>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</si>
  <si>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</si>
  <si>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</si>
  <si>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</si>
  <si>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</si>
  <si>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</si>
  <si>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</si>
  <si>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</si>
  <si>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</si>
  <si>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</si>
  <si>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</si>
  <si>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</si>
  <si>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</si>
  <si>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</si>
  <si>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</si>
  <si>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</si>
  <si>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</si>
  <si>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</si>
  <si>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</si>
  <si>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</si>
  <si>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</si>
  <si>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</si>
  <si>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</si>
  <si>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</si>
  <si>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</si>
  <si>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</si>
  <si>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</si>
  <si>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</si>
  <si>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</si>
  <si>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</si>
  <si>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</si>
  <si>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</si>
  <si>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</si>
  <si>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</si>
  <si>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</si>
  <si>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</si>
  <si>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</si>
  <si>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</si>
  <si>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</si>
  <si>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</si>
  <si>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</si>
  <si>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</si>
  <si>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</si>
  <si>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</si>
  <si>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</si>
  <si>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</si>
  <si>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</si>
  <si>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</si>
  <si>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</si>
  <si>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</si>
  <si>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</si>
  <si>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</si>
  <si>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</si>
  <si>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</si>
  <si>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</si>
  <si>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</si>
  <si>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</si>
  <si>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</si>
  <si>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</si>
  <si>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</si>
  <si>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</si>
  <si>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</si>
  <si>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</si>
  <si>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</si>
  <si>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</si>
  <si>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</si>
  <si>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</si>
  <si>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</si>
  <si>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</si>
  <si>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</si>
  <si>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</si>
  <si>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</si>
  <si>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</si>
  <si>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</si>
  <si>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</si>
  <si>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</si>
  <si>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</si>
  <si>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</si>
  <si>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</si>
  <si>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</si>
  <si>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</si>
  <si>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</si>
  <si>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</si>
  <si>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</si>
  <si>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</si>
  <si>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</si>
  <si>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</si>
  <si>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</si>
  <si>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</si>
  <si>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</si>
  <si>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</si>
  <si>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</si>
  <si>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</si>
  <si>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</si>
  <si>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</si>
  <si>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</si>
  <si>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</si>
  <si>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</si>
  <si>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</si>
  <si>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</si>
  <si>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</si>
  <si>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</si>
  <si>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</si>
  <si>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</si>
  <si>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</si>
  <si>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</si>
  <si>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</si>
  <si>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</si>
  <si>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</si>
  <si>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</si>
  <si>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</si>
  <si>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</si>
  <si>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</si>
  <si>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</si>
  <si>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</si>
  <si>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</si>
  <si>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</si>
  <si>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</si>
  <si>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</si>
  <si>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</si>
  <si>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</si>
  <si>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</si>
  <si>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</si>
  <si>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</si>
  <si>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</si>
  <si>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</si>
  <si>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</si>
  <si>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</si>
  <si>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</si>
  <si>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</si>
  <si>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</si>
  <si>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</si>
  <si>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</si>
  <si>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</si>
  <si>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</si>
  <si>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</si>
  <si>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</si>
  <si>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</si>
  <si>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</si>
  <si>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</si>
  <si>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</si>
  <si>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</si>
  <si>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</si>
  <si>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</si>
  <si>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</si>
  <si>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</si>
  <si>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</si>
  <si>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</si>
  <si>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</si>
  <si>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</si>
  <si>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</si>
  <si>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</si>
  <si>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</si>
  <si>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</si>
  <si>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</si>
  <si>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</si>
  <si>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</si>
  <si>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</si>
  <si>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</si>
  <si>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</si>
  <si>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</si>
  <si>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</si>
  <si>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</si>
  <si>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</si>
  <si>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</si>
  <si>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</si>
  <si>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</si>
  <si>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</si>
  <si>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</si>
  <si>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</si>
  <si>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</si>
  <si>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</si>
  <si>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</si>
  <si>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</si>
  <si>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</si>
  <si>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</si>
  <si>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</si>
  <si>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</si>
  <si>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</si>
  <si>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</si>
  <si>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</si>
  <si>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</si>
  <si>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</si>
  <si>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</si>
  <si>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</si>
  <si>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</si>
  <si>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</si>
  <si>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</si>
  <si>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</si>
  <si>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</si>
  <si>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</si>
  <si>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</si>
  <si>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</si>
  <si>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</si>
  <si>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</si>
  <si>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</si>
  <si>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</si>
  <si>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</si>
  <si>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</si>
  <si>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</si>
  <si>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</si>
  <si>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</si>
  <si>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</si>
  <si>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</si>
  <si>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</si>
  <si>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</si>
  <si>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</si>
  <si>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</si>
  <si>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</si>
  <si>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</si>
  <si>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</si>
  <si>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</si>
  <si>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</si>
  <si>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</si>
  <si>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</si>
  <si>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</si>
  <si>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</si>
  <si>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</si>
  <si>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</si>
  <si>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</si>
  <si>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</si>
  <si>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</si>
  <si>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</si>
  <si>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</si>
  <si>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</si>
  <si>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</si>
  <si>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</si>
  <si>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</si>
  <si>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</si>
  <si>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</si>
  <si>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</si>
  <si>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</si>
  <si>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</si>
  <si>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</si>
  <si>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</si>
  <si>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</si>
  <si>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</si>
  <si>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</si>
  <si>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</si>
  <si>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</si>
  <si>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</si>
  <si>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</si>
  <si>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</si>
  <si>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</si>
  <si>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</si>
  <si>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</si>
  <si>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</si>
  <si>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</si>
  <si>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</si>
  <si>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</si>
  <si>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</si>
  <si>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</si>
  <si>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</si>
  <si>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</si>
  <si>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</si>
  <si>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</si>
  <si>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</si>
  <si>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</si>
  <si>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</si>
  <si>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</si>
  <si>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</si>
  <si>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</si>
  <si>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</si>
  <si>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</si>
  <si>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</si>
  <si>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</si>
  <si>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</si>
  <si>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</si>
  <si>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</si>
  <si>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</si>
  <si>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</si>
  <si>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</si>
  <si>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</si>
  <si>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</si>
  <si>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</si>
  <si>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</si>
  <si>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</si>
  <si>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</si>
  <si>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</si>
  <si>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</si>
  <si>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</si>
  <si>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</si>
  <si>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</si>
  <si>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</si>
  <si>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</si>
  <si>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</si>
  <si>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</si>
  <si>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</si>
  <si>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</si>
  <si>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</si>
  <si>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</si>
  <si>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</si>
  <si>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</si>
  <si>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</si>
  <si>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</si>
  <si>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</si>
  <si>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</si>
  <si>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</si>
  <si>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</si>
  <si>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</si>
  <si>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</si>
  <si>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</si>
  <si>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</si>
  <si>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</si>
  <si>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</si>
  <si>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</si>
  <si>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</si>
  <si>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</si>
  <si>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</si>
  <si>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</si>
  <si>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</si>
  <si>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</si>
  <si>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</si>
  <si>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</si>
  <si>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</si>
  <si>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</si>
  <si>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</si>
  <si>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</si>
  <si>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</si>
  <si>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</si>
  <si>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</si>
  <si>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</si>
  <si>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</si>
  <si>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</si>
  <si>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</si>
  <si>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</si>
  <si>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</si>
  <si>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</si>
  <si>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</si>
  <si>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</si>
  <si>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</si>
  <si>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</si>
  <si>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</si>
  <si>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</si>
  <si>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</si>
  <si>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</si>
  <si>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</si>
  <si>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</si>
  <si>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</si>
  <si>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</si>
  <si>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</si>
  <si>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</si>
  <si>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</si>
  <si>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</si>
  <si>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</si>
  <si>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</si>
  <si>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</si>
  <si>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</si>
  <si>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</si>
  <si>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</si>
  <si>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</si>
  <si>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</si>
  <si>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</si>
  <si>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</si>
  <si>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</si>
  <si>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</si>
  <si>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</si>
  <si>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</si>
  <si>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</si>
  <si>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</si>
  <si>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</si>
  <si>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</si>
  <si>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</si>
  <si>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</si>
  <si>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</si>
  <si>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</si>
  <si>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</si>
  <si>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</si>
  <si>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</si>
  <si>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</si>
  <si>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</si>
  <si>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</si>
  <si>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</si>
  <si>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</si>
  <si>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</si>
  <si>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</si>
  <si>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</si>
  <si>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</si>
  <si>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</si>
  <si>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</si>
  <si>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</si>
  <si>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</si>
  <si>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</si>
  <si>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</si>
  <si>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</si>
  <si>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</si>
  <si>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</si>
  <si>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</si>
  <si>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</si>
  <si>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</si>
  <si>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</si>
  <si>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</si>
  <si>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</si>
  <si>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</si>
  <si>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</si>
  <si>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</si>
  <si>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</si>
  <si>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</si>
  <si>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</si>
  <si>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</si>
  <si>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</si>
  <si>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</si>
  <si>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</si>
  <si>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</si>
  <si>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</si>
  <si>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</si>
  <si>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</si>
  <si>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</si>
  <si>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</si>
  <si>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</si>
  <si>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</si>
  <si>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</si>
  <si>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</si>
  <si>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</si>
  <si>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</si>
  <si>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</si>
  <si>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</si>
  <si>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</si>
  <si>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</si>
  <si>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</si>
  <si>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</si>
  <si>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</si>
  <si>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</si>
  <si>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</si>
  <si>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</si>
  <si>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</si>
  <si>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</si>
  <si>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</si>
  <si>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</si>
  <si>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</si>
  <si>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</si>
  <si>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</si>
  <si>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</si>
  <si>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</si>
  <si>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</si>
  <si>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</si>
  <si>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</si>
  <si>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</si>
  <si>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</si>
  <si>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</si>
  <si>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</si>
  <si>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</si>
  <si>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</si>
  <si>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</si>
  <si>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</si>
  <si>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</si>
  <si>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</si>
  <si>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</si>
  <si>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</si>
  <si>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</si>
  <si>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</si>
  <si>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</si>
  <si>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</si>
  <si>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</si>
  <si>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</si>
  <si>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</si>
  <si>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</si>
  <si>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</si>
  <si>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</si>
  <si>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</si>
  <si>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</si>
  <si>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</si>
  <si>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</si>
  <si>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</si>
  <si>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</si>
  <si>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</si>
  <si>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</si>
  <si>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</si>
  <si>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</si>
  <si>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</si>
  <si>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</si>
  <si>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</si>
  <si>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</si>
  <si>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</si>
  <si>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</si>
  <si>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</si>
  <si>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</si>
  <si>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</si>
  <si>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</si>
  <si>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</si>
  <si>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</si>
  <si>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</si>
  <si>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</si>
  <si>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</si>
  <si>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</si>
  <si>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</si>
  <si>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</si>
  <si>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</si>
  <si>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</si>
  <si>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</si>
  <si>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</si>
  <si>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</si>
  <si>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</si>
  <si>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</si>
  <si>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</si>
  <si>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</si>
  <si>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</si>
  <si>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</si>
  <si>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</si>
  <si>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</si>
  <si>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</si>
  <si>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</si>
  <si>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</si>
  <si>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</si>
  <si>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</si>
  <si>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</si>
  <si>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</si>
  <si>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</si>
  <si>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</si>
  <si>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</si>
  <si>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</si>
  <si>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</si>
  <si>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</si>
  <si>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</si>
  <si>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</si>
  <si>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</si>
  <si>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</si>
  <si>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</si>
  <si>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</si>
  <si>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</si>
  <si>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</si>
  <si>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</si>
  <si>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</si>
  <si>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</si>
  <si>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</si>
  <si>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</si>
  <si>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</si>
  <si>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</si>
  <si>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</si>
  <si>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</si>
  <si>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</si>
  <si>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</si>
  <si>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</si>
  <si>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</si>
  <si>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</si>
  <si>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</si>
  <si>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</si>
  <si>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</si>
  <si>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</si>
  <si>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</si>
  <si>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</si>
  <si>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</si>
  <si>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</si>
  <si>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</si>
  <si>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</si>
  <si>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</si>
  <si>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</si>
  <si>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</si>
  <si>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</si>
  <si>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</si>
  <si>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</si>
  <si>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</si>
  <si>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</si>
  <si>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</si>
  <si>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</si>
  <si>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</si>
  <si>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</si>
  <si>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</si>
  <si>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</si>
  <si>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</si>
  <si>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</si>
  <si>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</si>
  <si>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</si>
  <si>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</si>
  <si>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</si>
  <si>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</si>
  <si>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</si>
  <si>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</si>
  <si>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</si>
  <si>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</si>
  <si>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</si>
  <si>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</si>
  <si>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</si>
  <si>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</si>
  <si>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</si>
  <si>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</si>
  <si>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</si>
  <si>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</si>
  <si>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</si>
  <si>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</si>
  <si>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</si>
  <si>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</si>
  <si>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</si>
  <si>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</si>
  <si>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</si>
  <si>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</si>
  <si>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</si>
  <si>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</si>
  <si>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</si>
  <si>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</si>
  <si>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</si>
  <si>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</si>
  <si>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</si>
  <si>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</si>
  <si>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</si>
  <si>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</si>
  <si>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</si>
  <si>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</si>
  <si>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</si>
  <si>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</si>
  <si>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</si>
  <si>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</si>
  <si>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</si>
  <si>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</si>
  <si>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</si>
  <si>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</si>
  <si>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</si>
  <si>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</si>
  <si>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</si>
  <si>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</si>
  <si>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</si>
  <si>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</si>
  <si>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</si>
  <si>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</si>
  <si>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</si>
  <si>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</si>
  <si>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</si>
  <si>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</si>
  <si>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</si>
  <si>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</si>
  <si>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</si>
  <si>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</si>
  <si>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</si>
  <si>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</si>
  <si>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</si>
  <si>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</si>
  <si>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</si>
  <si>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</si>
  <si>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</si>
  <si>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</si>
  <si>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</si>
  <si>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</si>
  <si>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</si>
  <si>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</si>
  <si>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</si>
  <si>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</si>
  <si>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</si>
  <si>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</si>
  <si>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</si>
  <si>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</si>
  <si>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</si>
  <si>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</si>
  <si>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</si>
  <si>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</si>
  <si>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</si>
  <si>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</si>
  <si>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</si>
  <si>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</si>
  <si>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</si>
  <si>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</si>
  <si>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</si>
  <si>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</si>
  <si>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</si>
  <si>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</si>
  <si>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</si>
  <si>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</si>
  <si>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</si>
  <si>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</si>
  <si>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</si>
  <si>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</si>
  <si>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</si>
  <si>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</si>
  <si>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</si>
  <si>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</si>
  <si>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</si>
  <si>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</si>
  <si>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</si>
  <si>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</si>
  <si>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</si>
  <si>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</si>
  <si>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</si>
  <si>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</si>
  <si>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</si>
  <si>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</si>
  <si>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</si>
  <si>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</si>
  <si>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</si>
  <si>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</si>
  <si>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</si>
  <si>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</si>
  <si>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</si>
  <si>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</si>
  <si>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</si>
  <si>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</si>
  <si>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</si>
  <si>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</si>
  <si>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</si>
  <si>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</si>
  <si>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</si>
  <si>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</si>
  <si>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</si>
  <si>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</si>
  <si>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</si>
  <si>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</si>
  <si>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</si>
  <si>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</si>
  <si>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</si>
  <si>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</si>
  <si>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</si>
  <si>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</si>
  <si>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</si>
  <si>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</si>
  <si>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</si>
  <si>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</si>
  <si>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</si>
  <si>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</si>
  <si>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</si>
  <si>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</si>
  <si>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</si>
  <si>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</si>
  <si>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</si>
  <si>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</si>
  <si>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</si>
  <si>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</si>
  <si>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</si>
  <si>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</si>
  <si>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</si>
  <si>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</si>
  <si>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</si>
  <si>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</si>
  <si>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</si>
  <si>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</si>
  <si>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</si>
  <si>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</si>
  <si>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</si>
  <si>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</si>
  <si>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</si>
  <si>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</si>
  <si>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</si>
  <si>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</si>
  <si>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</si>
  <si>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</si>
  <si>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</si>
  <si>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</si>
  <si>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</si>
  <si>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</si>
  <si>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</si>
  <si>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</si>
  <si>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</si>
  <si>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</si>
  <si>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</si>
  <si>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</si>
  <si>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</si>
  <si>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</si>
  <si>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</si>
  <si>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</si>
  <si>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</si>
  <si>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</si>
  <si>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</si>
  <si>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</si>
  <si>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</si>
  <si>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</si>
  <si>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</si>
  <si>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</si>
  <si>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</si>
  <si>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</si>
  <si>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</si>
  <si>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</si>
  <si>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</si>
  <si>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</si>
  <si>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</si>
  <si>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</si>
  <si>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</si>
  <si>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</si>
  <si>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</si>
  <si>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</si>
  <si>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</si>
  <si>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</si>
  <si>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</si>
  <si>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</si>
  <si>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</si>
  <si>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</si>
  <si>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</si>
  <si>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</si>
  <si>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</si>
  <si>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</si>
  <si>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</si>
  <si>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</si>
  <si>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</si>
  <si>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</si>
  <si>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</si>
  <si>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</si>
  <si>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</si>
  <si>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</si>
  <si>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</si>
  <si>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</si>
  <si>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</si>
  <si>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</si>
  <si>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</si>
  <si>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</si>
  <si>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</si>
  <si>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</si>
  <si>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</si>
  <si>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</si>
  <si>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</si>
  <si>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</si>
  <si>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</si>
  <si>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</si>
  <si>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</si>
  <si>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</si>
  <si>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</si>
  <si>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</si>
  <si>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</si>
  <si>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</si>
  <si>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</si>
  <si>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</si>
  <si>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</si>
  <si>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</si>
  <si>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</si>
  <si>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</si>
  <si>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</si>
  <si>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</si>
  <si>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</si>
  <si>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</si>
  <si>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</si>
  <si>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</si>
  <si>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</si>
  <si>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</si>
  <si>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</si>
  <si>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</si>
  <si>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</si>
  <si>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</si>
  <si>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</si>
  <si>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</si>
  <si>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</si>
  <si>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</si>
  <si>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</si>
  <si>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</si>
  <si>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</si>
  <si>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</si>
  <si>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</si>
  <si>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</si>
  <si>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</si>
  <si>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</si>
  <si>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</si>
  <si>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</si>
  <si>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</si>
  <si>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</si>
  <si>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</si>
  <si>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</si>
  <si>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</si>
  <si>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</si>
  <si>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</si>
  <si>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</si>
  <si>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</si>
  <si>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</si>
  <si>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</si>
  <si>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</si>
  <si>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</si>
  <si>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</si>
  <si>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</si>
  <si>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</si>
  <si>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</si>
  <si>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</si>
  <si>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</si>
  <si>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</si>
  <si>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</si>
  <si>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</si>
  <si>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</si>
  <si>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</si>
  <si>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</si>
  <si>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</si>
  <si>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</si>
  <si>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</si>
  <si>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</si>
  <si>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</si>
  <si>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</si>
  <si>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</si>
  <si>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</si>
  <si>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</si>
  <si>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</si>
  <si>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</si>
  <si>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</si>
  <si>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</si>
  <si>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</si>
  <si>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</si>
  <si>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</si>
  <si>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</si>
  <si>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</si>
  <si>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</si>
  <si>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</si>
  <si>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</si>
  <si>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</si>
  <si>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</si>
  <si>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</si>
  <si>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</si>
  <si>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</si>
  <si>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</si>
  <si>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</si>
  <si>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</si>
  <si>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</si>
  <si>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</si>
  <si>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</si>
  <si>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</si>
  <si>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</si>
  <si>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</si>
  <si>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</si>
  <si>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</si>
  <si>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</si>
  <si>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</si>
  <si>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</si>
  <si>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</si>
  <si>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</si>
  <si>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</si>
  <si>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</si>
  <si>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</si>
  <si>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</si>
  <si>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</si>
  <si>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</si>
  <si>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</si>
  <si>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</si>
  <si>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</si>
  <si>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</si>
  <si>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</si>
  <si>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</si>
  <si>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</si>
  <si>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</si>
  <si>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</si>
  <si>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</si>
  <si>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</si>
  <si>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</si>
  <si>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</si>
  <si>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</si>
  <si>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</si>
  <si>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</si>
  <si>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</si>
  <si>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</si>
  <si>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</si>
  <si>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</si>
  <si>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</si>
  <si>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</si>
  <si>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</si>
  <si>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</si>
  <si>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</si>
  <si>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</si>
  <si>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</si>
  <si>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</si>
  <si>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</si>
  <si>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</si>
  <si>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</si>
  <si>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</si>
  <si>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</si>
  <si>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</si>
  <si>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</si>
  <si>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</si>
  <si>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</si>
  <si>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</si>
  <si>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</si>
  <si>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</si>
  <si>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</si>
  <si>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</si>
  <si>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</si>
  <si>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</si>
  <si>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</si>
  <si>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</si>
  <si>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</si>
  <si>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</si>
  <si>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</si>
  <si>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</si>
  <si>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</si>
  <si>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</si>
  <si>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</si>
  <si>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</si>
  <si>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</si>
  <si>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</si>
  <si>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</si>
  <si>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</si>
  <si>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</si>
  <si>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</si>
  <si>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</si>
  <si>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</si>
  <si>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</si>
  <si>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</si>
  <si>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</si>
  <si>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</si>
  <si>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</si>
  <si>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</si>
  <si>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</si>
  <si>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</si>
  <si>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</si>
  <si>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</si>
  <si>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</si>
  <si>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</si>
  <si>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</si>
  <si>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</si>
  <si>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</si>
  <si>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</si>
  <si>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</si>
  <si>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</si>
  <si>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</si>
  <si>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</si>
  <si>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</si>
  <si>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</si>
  <si>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</si>
  <si>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</si>
  <si>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</si>
  <si>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</si>
  <si>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</si>
  <si>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</si>
  <si>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</si>
  <si>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</si>
  <si>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</si>
  <si>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</si>
  <si>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</si>
  <si>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</si>
  <si>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</si>
  <si>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</si>
  <si>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</si>
  <si>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</si>
  <si>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</si>
  <si>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</si>
  <si>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</si>
  <si>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</si>
  <si>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</si>
  <si>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</si>
  <si>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</si>
  <si>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</si>
  <si>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</si>
  <si>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</si>
  <si>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</si>
  <si>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</si>
  <si>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</si>
  <si>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</si>
  <si>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</si>
  <si>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</si>
  <si>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</si>
  <si>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</si>
  <si>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</si>
  <si>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</si>
  <si>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</si>
  <si>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</si>
  <si>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</si>
  <si>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</si>
  <si>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</si>
  <si>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</si>
  <si>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</si>
  <si>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</si>
  <si>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</si>
  <si>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</si>
  <si>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</si>
  <si>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</si>
  <si>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</si>
  <si>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</si>
  <si>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</si>
  <si>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</si>
  <si>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</si>
  <si>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</si>
  <si>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</si>
  <si>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</si>
  <si>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</si>
  <si>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</si>
  <si>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</si>
  <si>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</si>
  <si>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</si>
  <si>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</si>
  <si>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</si>
  <si>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</si>
  <si>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</si>
  <si>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</si>
  <si>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</si>
  <si>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</si>
  <si>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</si>
  <si>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</si>
  <si>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</si>
  <si>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</si>
  <si>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</si>
  <si>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</si>
  <si>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</si>
  <si>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</si>
  <si>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</si>
  <si>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</si>
  <si>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</si>
  <si>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</si>
  <si>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</si>
  <si>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</si>
  <si>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</si>
  <si>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</si>
  <si>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</si>
  <si>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</si>
  <si>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</si>
  <si>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</si>
  <si>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</si>
  <si>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</si>
  <si>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</si>
  <si>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</si>
  <si>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</si>
  <si>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</si>
  <si>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</si>
  <si>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</si>
  <si>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</si>
  <si>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</si>
  <si>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</si>
  <si>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</si>
  <si>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</si>
  <si>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</si>
  <si>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</si>
  <si>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</si>
  <si>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</si>
  <si>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</si>
  <si>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</si>
  <si>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</si>
  <si>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</si>
  <si>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</si>
  <si>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</si>
  <si>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</si>
  <si>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</si>
  <si>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</si>
  <si>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</si>
  <si>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</si>
  <si>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</si>
  <si>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</si>
  <si>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</si>
  <si>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</si>
  <si>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</si>
  <si>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</si>
  <si>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</si>
  <si>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</si>
  <si>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</si>
  <si>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</si>
  <si>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</si>
  <si>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</si>
  <si>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</si>
  <si>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</si>
  <si>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</si>
  <si>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</si>
  <si>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</si>
  <si>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</si>
  <si>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</si>
  <si>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</si>
  <si>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</si>
  <si>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</si>
  <si>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</si>
  <si>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</si>
  <si>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</si>
  <si>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</si>
  <si>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</si>
  <si>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</si>
  <si>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</si>
  <si>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</si>
  <si>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</si>
  <si>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</si>
  <si>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</si>
  <si>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</si>
  <si>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</si>
  <si>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</si>
  <si>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</si>
  <si>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</si>
  <si>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</si>
  <si>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</si>
  <si>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</si>
  <si>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</si>
  <si>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</si>
  <si>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</si>
  <si>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</si>
  <si>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</si>
  <si>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</si>
  <si>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</si>
  <si>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</si>
  <si>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</si>
  <si>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</si>
  <si>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</si>
  <si>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</si>
  <si>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</si>
  <si>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</si>
  <si>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</si>
  <si>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</si>
  <si>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</si>
  <si>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</si>
  <si>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</si>
  <si>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</si>
  <si>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</si>
  <si>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</si>
  <si>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</si>
  <si>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</si>
  <si>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</si>
  <si>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</si>
  <si>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</si>
  <si>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</si>
  <si>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</si>
  <si>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</si>
  <si>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</si>
  <si>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</si>
  <si>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</si>
  <si>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</si>
  <si>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</si>
  <si>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</si>
  <si>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</si>
  <si>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</si>
  <si>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</si>
  <si>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</si>
  <si>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</si>
  <si>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</si>
  <si>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</si>
  <si>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</si>
  <si>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</si>
  <si>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</si>
  <si>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</si>
  <si>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</si>
  <si>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</si>
  <si>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</si>
  <si>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</si>
  <si>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</si>
  <si>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</si>
  <si>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</si>
  <si>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</si>
  <si>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</si>
  <si>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</si>
  <si>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</si>
  <si>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</si>
  <si>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</si>
  <si>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</si>
  <si>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</si>
  <si>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</si>
  <si>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</si>
  <si>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</si>
  <si>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</si>
  <si>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</si>
  <si>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</si>
  <si>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</si>
  <si>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</si>
  <si>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</si>
  <si>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</si>
  <si>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</si>
  <si>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</si>
  <si>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</si>
  <si>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</si>
  <si>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</si>
  <si>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</si>
  <si>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</si>
  <si>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</si>
  <si>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</si>
  <si>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</si>
  <si>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</si>
  <si>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</si>
  <si>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</si>
  <si>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</si>
  <si>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</si>
  <si>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</si>
  <si>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</si>
  <si>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</si>
  <si>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</si>
  <si>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</si>
  <si>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</si>
  <si>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</si>
  <si>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</si>
  <si>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</si>
  <si>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</si>
  <si>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</si>
  <si>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</si>
  <si>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</si>
  <si>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</si>
  <si>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</si>
  <si>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</si>
  <si>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</si>
  <si>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</si>
  <si>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</si>
  <si>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</si>
  <si>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</si>
  <si>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</si>
  <si>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</si>
  <si>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</si>
  <si>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</si>
  <si>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</si>
  <si>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</si>
  <si>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</si>
  <si>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</si>
  <si>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</si>
  <si>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</si>
  <si>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</si>
  <si>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</si>
  <si>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</si>
  <si>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</si>
  <si>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</si>
  <si>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</si>
  <si>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</si>
  <si>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</si>
  <si>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</si>
  <si>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</si>
  <si>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</si>
  <si>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</si>
  <si>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</si>
  <si>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</si>
  <si>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</si>
  <si>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</si>
  <si>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</si>
  <si>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</si>
  <si>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</si>
  <si>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</si>
  <si>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</si>
  <si>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</si>
  <si>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</si>
  <si>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</si>
  <si>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</si>
  <si>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</si>
  <si>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</si>
  <si>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</si>
  <si>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</si>
  <si>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</si>
  <si>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</si>
  <si>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</si>
  <si>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</si>
  <si>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</si>
  <si>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</si>
  <si>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</si>
  <si>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</si>
  <si>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</si>
  <si>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</si>
  <si>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</si>
  <si>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</si>
  <si>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</si>
  <si>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</si>
  <si>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</si>
  <si>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</si>
  <si>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</si>
  <si>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</si>
  <si>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</si>
  <si>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</si>
  <si>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</si>
  <si>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</si>
  <si>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</si>
  <si>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</si>
  <si>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</si>
  <si>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</si>
  <si>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</si>
  <si>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</si>
  <si>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</si>
  <si>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</si>
  <si>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</si>
  <si>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</si>
  <si>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</si>
  <si>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</si>
  <si>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</si>
  <si>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</si>
  <si>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</si>
  <si>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</si>
  <si>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</si>
  <si>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</si>
  <si>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</si>
  <si>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</si>
  <si>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</si>
  <si>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</si>
  <si>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</si>
  <si>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</si>
  <si>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</si>
  <si>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</si>
  <si>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</si>
  <si>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</si>
  <si>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</si>
  <si>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</si>
  <si>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</si>
  <si>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</si>
  <si>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</si>
  <si>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</si>
  <si>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</si>
  <si>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</si>
  <si>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</si>
  <si>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</si>
  <si>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</si>
  <si>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</si>
  <si>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</si>
  <si>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</si>
  <si>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</si>
  <si>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</si>
  <si>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</si>
  <si>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</si>
  <si>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</si>
  <si>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</si>
  <si>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</si>
  <si>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</si>
  <si>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</si>
  <si>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</si>
  <si>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</si>
  <si>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</si>
  <si>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</si>
  <si>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</si>
  <si>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</si>
  <si>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</si>
  <si>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</si>
  <si>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</si>
  <si>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</si>
  <si>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</si>
  <si>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</si>
  <si>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</si>
  <si>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</si>
  <si>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</si>
  <si>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</si>
  <si>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</si>
  <si>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</si>
  <si>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</si>
  <si>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</si>
  <si>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</si>
  <si>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</si>
  <si>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</si>
  <si>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</si>
  <si>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</si>
  <si>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</si>
  <si>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</si>
  <si>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</si>
  <si>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</si>
  <si>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</si>
  <si>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</si>
  <si>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</si>
  <si>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</si>
  <si>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</si>
  <si>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</si>
  <si>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</si>
  <si>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</si>
  <si>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</si>
  <si>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</si>
  <si>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</si>
  <si>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</si>
  <si>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</si>
  <si>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</si>
  <si>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</si>
  <si>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</si>
  <si>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</si>
  <si>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</si>
  <si>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</si>
  <si>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</si>
  <si>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</si>
  <si>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</si>
  <si>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</si>
  <si>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</si>
  <si>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</si>
  <si>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</si>
  <si>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</si>
  <si>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</si>
  <si>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</si>
  <si>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</si>
  <si>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</si>
  <si>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</si>
  <si>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</si>
  <si>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</si>
  <si>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</si>
  <si>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</si>
  <si>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</si>
  <si>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</si>
  <si>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</si>
  <si>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</si>
  <si>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</si>
  <si>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</si>
  <si>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</si>
  <si>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</si>
  <si>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</si>
  <si>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</si>
  <si>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</si>
  <si>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</si>
  <si>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</si>
  <si>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</si>
  <si>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</si>
  <si>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</si>
  <si>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</si>
  <si>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</si>
  <si>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</si>
  <si>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</si>
  <si>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</si>
  <si>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</si>
  <si>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</si>
  <si>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</si>
  <si>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</si>
  <si>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</si>
  <si>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</si>
  <si>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</si>
  <si>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</si>
  <si>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</si>
  <si>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</si>
  <si>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</si>
  <si>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</si>
  <si>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</si>
  <si>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</si>
  <si>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</si>
  <si>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</si>
  <si>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</si>
  <si>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</si>
  <si>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</si>
  <si>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</si>
  <si>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</si>
  <si>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</si>
  <si>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</si>
  <si>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</si>
  <si>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</si>
  <si>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</si>
  <si>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</si>
  <si>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</si>
  <si>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</si>
  <si>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</si>
  <si>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</si>
  <si>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</si>
  <si>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</si>
  <si>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</si>
  <si>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</si>
  <si>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</si>
  <si>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</si>
  <si>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</si>
  <si>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</si>
  <si>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</si>
  <si>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</si>
  <si>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</si>
  <si>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</si>
  <si>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</si>
  <si>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</si>
  <si>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</si>
  <si>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</si>
  <si>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</si>
  <si>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</si>
  <si>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</si>
  <si>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</si>
  <si>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</si>
  <si>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</si>
  <si>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</si>
  <si>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</si>
  <si>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</si>
  <si>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</si>
  <si>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</si>
  <si>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</si>
  <si>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</si>
  <si>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</si>
  <si>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</si>
  <si>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</si>
  <si>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</si>
  <si>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</si>
  <si>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</si>
  <si>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</si>
  <si>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</si>
  <si>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</si>
  <si>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</si>
  <si>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</si>
  <si>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</si>
  <si>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</si>
  <si>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</si>
  <si>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</si>
  <si>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</si>
  <si>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</si>
  <si>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</si>
  <si>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</si>
  <si>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</si>
  <si>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</si>
  <si>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</si>
  <si>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</si>
  <si>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</si>
  <si>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</si>
  <si>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</si>
  <si>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</si>
  <si>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</si>
  <si>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</si>
  <si>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</si>
  <si>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</si>
  <si>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</si>
  <si>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</si>
  <si>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</si>
  <si>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</si>
  <si>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</si>
  <si>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</si>
  <si>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</si>
  <si>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</si>
  <si>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</si>
  <si>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</si>
  <si>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</si>
  <si>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</si>
  <si>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</si>
  <si>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</si>
  <si>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</si>
  <si>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</si>
  <si>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</si>
  <si>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</si>
  <si>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</si>
  <si>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</si>
  <si>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</si>
  <si>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</si>
  <si>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</si>
  <si>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</si>
  <si>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</si>
  <si>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</si>
  <si>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</si>
  <si>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</si>
  <si>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</si>
  <si>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</si>
  <si>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</si>
  <si>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</si>
  <si>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</si>
  <si>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</si>
  <si>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</si>
  <si>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</si>
  <si>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</si>
  <si>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</si>
  <si>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</si>
  <si>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</si>
  <si>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</si>
  <si>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</si>
  <si>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</si>
  <si>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</si>
  <si>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</si>
  <si>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</si>
  <si>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</si>
  <si>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</si>
  <si>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</si>
  <si>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</si>
  <si>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</si>
  <si>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</si>
  <si>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</si>
  <si>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</si>
  <si>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</si>
  <si>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</si>
  <si>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</si>
  <si>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</si>
  <si>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</si>
  <si>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</si>
  <si>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</si>
  <si>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</si>
  <si>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</si>
  <si>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</si>
  <si>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</si>
  <si>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</si>
  <si>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</si>
  <si>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</si>
  <si>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</si>
  <si>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</si>
  <si>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</si>
  <si>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</si>
  <si>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</si>
  <si>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</si>
  <si>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</si>
  <si>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</si>
  <si>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</si>
  <si>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</si>
  <si>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</si>
  <si>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</si>
  <si>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</si>
  <si>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</si>
  <si>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</si>
  <si>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</si>
  <si>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</si>
  <si>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</si>
  <si>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</si>
  <si>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</si>
  <si>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</si>
  <si>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</si>
  <si>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</si>
  <si>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</si>
  <si>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</si>
  <si>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</si>
  <si>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</si>
  <si>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</si>
  <si>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</si>
  <si>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</si>
  <si>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</si>
  <si>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</si>
  <si>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</si>
  <si>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</si>
  <si>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</si>
  <si>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</si>
  <si>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</si>
  <si>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</si>
  <si>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</si>
  <si>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</si>
  <si>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</si>
  <si>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</si>
  <si>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</si>
  <si>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</si>
  <si>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</si>
  <si>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</si>
  <si>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</si>
  <si>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</si>
  <si>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</si>
  <si>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</si>
  <si>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</si>
  <si>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</si>
  <si>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</si>
  <si>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</si>
  <si>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</si>
  <si>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</si>
  <si>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</si>
  <si>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</si>
  <si>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</si>
  <si>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</si>
  <si>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</si>
  <si>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</si>
  <si>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</si>
  <si>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</si>
  <si>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</si>
  <si>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</si>
  <si>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</si>
  <si>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</si>
  <si>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</si>
  <si>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</si>
  <si>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</si>
  <si>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</si>
  <si>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</si>
  <si>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</si>
  <si>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</si>
  <si>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</si>
  <si>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</si>
  <si>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</si>
  <si>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</si>
  <si>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</si>
  <si>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</si>
  <si>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</si>
  <si>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</si>
  <si>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</si>
  <si>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</si>
  <si>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</si>
  <si>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</si>
  <si>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</si>
  <si>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</si>
  <si>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</si>
  <si>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</si>
  <si>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</si>
  <si>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</si>
  <si>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</si>
  <si>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</si>
  <si>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</si>
  <si>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</si>
  <si>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</si>
  <si>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</si>
  <si>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</si>
  <si>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</si>
  <si>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</si>
  <si>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</si>
  <si>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</si>
  <si>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</si>
  <si>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</si>
  <si>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</si>
  <si>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</si>
  <si>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</si>
  <si>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</si>
  <si>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</si>
  <si>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</si>
  <si>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</si>
  <si>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</si>
  <si>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</si>
  <si>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</si>
  <si>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</si>
  <si>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</si>
  <si>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</si>
  <si>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</si>
  <si>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</si>
  <si>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</si>
  <si>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</si>
  <si>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</si>
  <si>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</si>
  <si>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</si>
  <si>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</si>
  <si>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</si>
  <si>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</si>
  <si>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</si>
  <si>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</si>
  <si>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</si>
  <si>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</si>
  <si>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</si>
  <si>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</si>
  <si>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</si>
  <si>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</si>
  <si>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</si>
  <si>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</si>
  <si>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</si>
  <si>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</si>
  <si>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</si>
  <si>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</si>
  <si>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</si>
  <si>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</si>
  <si>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</si>
  <si>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</si>
  <si>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</si>
  <si>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</si>
  <si>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</si>
  <si>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</si>
  <si>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</si>
  <si>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</si>
  <si>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</si>
  <si>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</si>
  <si>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</si>
  <si>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</si>
  <si>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</si>
  <si>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</si>
  <si>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</si>
  <si>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</si>
  <si>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</si>
  <si>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</si>
  <si>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</si>
  <si>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</si>
  <si>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</si>
  <si>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</si>
  <si>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</si>
  <si>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</si>
  <si>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</si>
  <si>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</si>
  <si>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</si>
  <si>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</si>
  <si>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</si>
  <si>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</si>
  <si>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</si>
  <si>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</si>
  <si>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</si>
  <si>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</si>
  <si>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</si>
  <si>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</si>
  <si>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</si>
  <si>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</si>
  <si>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</si>
  <si>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</si>
  <si>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</si>
  <si>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</si>
  <si>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</si>
  <si>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</si>
  <si>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</si>
  <si>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</si>
  <si>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</si>
  <si>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</si>
  <si>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</si>
  <si>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</si>
  <si>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</si>
  <si>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</si>
  <si>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</si>
  <si>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</si>
  <si>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</si>
  <si>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</si>
  <si>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</si>
  <si>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</si>
  <si>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</si>
  <si>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</si>
  <si>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</si>
  <si>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</si>
  <si>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</si>
  <si>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</si>
  <si>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</si>
  <si>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</si>
  <si>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</si>
  <si>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</si>
  <si>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</si>
  <si>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</si>
  <si>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</si>
  <si>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</si>
  <si>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</si>
  <si>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</si>
  <si>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</si>
  <si>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</si>
  <si>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</si>
  <si>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</si>
  <si>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</si>
  <si>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</si>
  <si>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</si>
  <si>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</si>
  <si>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</si>
  <si>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</si>
  <si>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</si>
  <si>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</si>
  <si>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</si>
  <si>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</si>
  <si>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</si>
  <si>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</si>
  <si>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</si>
  <si>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</si>
  <si>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</si>
  <si>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</si>
  <si>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</si>
  <si>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</si>
  <si>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</si>
  <si>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</si>
  <si>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</si>
  <si>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</si>
  <si>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</si>
  <si>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</si>
  <si>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</si>
  <si>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</si>
  <si>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</si>
  <si>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</si>
  <si>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</si>
  <si>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</si>
  <si>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</si>
  <si>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</si>
  <si>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</si>
  <si>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</si>
  <si>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</si>
  <si>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</si>
  <si>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</si>
  <si>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</si>
  <si>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</si>
  <si>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</si>
  <si>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</si>
  <si>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</si>
  <si>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</si>
  <si>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</si>
  <si>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</si>
  <si>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</si>
  <si>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</si>
  <si>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</si>
  <si>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</si>
  <si>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</si>
  <si>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</si>
  <si>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</si>
  <si>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</si>
  <si>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</si>
  <si>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</si>
  <si>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</si>
  <si>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</si>
  <si>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</si>
  <si>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</si>
  <si>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</si>
  <si>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</si>
  <si>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</si>
  <si>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</si>
  <si>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</si>
  <si>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</si>
  <si>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</si>
  <si>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</si>
  <si>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</si>
  <si>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</si>
  <si>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</si>
  <si>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</si>
  <si>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</si>
  <si>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</si>
  <si>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</si>
  <si>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</si>
  <si>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</si>
  <si>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</si>
  <si>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</si>
  <si>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</si>
  <si>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</si>
  <si>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</si>
  <si>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</si>
  <si>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</si>
  <si>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</si>
  <si>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</si>
  <si>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</si>
  <si>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</si>
  <si>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</si>
  <si>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</si>
  <si>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</si>
  <si>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</si>
  <si>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</si>
  <si>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</si>
  <si>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</si>
  <si>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</si>
  <si>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</si>
  <si>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</si>
  <si>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</si>
  <si>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</si>
  <si>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</si>
  <si>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</si>
  <si>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</si>
  <si>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</si>
  <si>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</si>
  <si>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</si>
  <si>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</si>
  <si>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</si>
  <si>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</si>
  <si>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</si>
  <si>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</si>
  <si>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</si>
  <si>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</si>
  <si>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</si>
  <si>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</si>
  <si>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</si>
  <si>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</si>
  <si>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</si>
  <si>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</si>
  <si>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</si>
  <si>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</si>
  <si>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</si>
  <si>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</si>
  <si>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</si>
  <si>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</si>
  <si>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</si>
  <si>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</si>
  <si>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</si>
  <si>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</si>
  <si>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</si>
  <si>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</si>
  <si>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</si>
  <si>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</si>
  <si>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</si>
  <si>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</si>
  <si>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</si>
  <si>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</si>
  <si>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</si>
  <si>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</si>
  <si>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</si>
  <si>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</si>
  <si>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</si>
  <si>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</si>
  <si>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</si>
  <si>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</si>
  <si>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</si>
  <si>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</si>
  <si>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</si>
  <si>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</si>
  <si>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</si>
  <si>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</si>
  <si>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</si>
  <si>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</si>
  <si>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</si>
  <si>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</si>
  <si>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</si>
  <si>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</si>
  <si>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</si>
  <si>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</si>
  <si>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</si>
  <si>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</si>
  <si>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</si>
  <si>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</si>
  <si>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</si>
  <si>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</si>
  <si>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</si>
  <si>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</si>
  <si>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</si>
  <si>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</si>
  <si>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</si>
  <si>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</si>
  <si>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</si>
  <si>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</si>
  <si>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</si>
  <si>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</si>
  <si>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</si>
  <si>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</si>
  <si>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</si>
  <si>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</si>
  <si>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</si>
  <si>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</si>
  <si>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</si>
  <si>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</si>
  <si>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</si>
  <si>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</si>
  <si>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</si>
  <si>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</si>
  <si>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</si>
  <si>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</si>
  <si>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</si>
  <si>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</si>
  <si>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</si>
  <si>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</si>
  <si>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</si>
  <si>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</si>
  <si>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</si>
  <si>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</si>
  <si>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</si>
  <si>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</si>
  <si>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</si>
  <si>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</si>
  <si>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</si>
  <si>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</si>
  <si>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</si>
  <si>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</si>
  <si>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</si>
  <si>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</si>
  <si>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</si>
  <si>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</si>
  <si>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</si>
  <si>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</si>
  <si>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</si>
  <si>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</si>
  <si>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</si>
  <si>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</si>
  <si>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</si>
  <si>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</si>
  <si>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</si>
  <si>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</si>
  <si>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</si>
  <si>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</si>
  <si>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</si>
  <si>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</si>
  <si>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</si>
  <si>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</si>
  <si>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</si>
  <si>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</si>
  <si>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</si>
  <si>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</si>
  <si>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</si>
  <si>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</si>
  <si>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</si>
  <si>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</si>
  <si>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</si>
  <si>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</si>
  <si>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</si>
  <si>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</si>
  <si>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</si>
  <si>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</si>
  <si>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</si>
  <si>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</si>
  <si>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</si>
  <si>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</si>
  <si>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</si>
  <si>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</si>
  <si>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</si>
  <si>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</si>
  <si>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</si>
  <si>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</si>
  <si>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</si>
  <si>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</si>
  <si>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</si>
  <si>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</si>
  <si>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</si>
  <si>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</si>
  <si>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</si>
  <si>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</si>
  <si>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</si>
  <si>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</si>
  <si>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</si>
  <si>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</si>
  <si>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</si>
  <si>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</si>
  <si>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</si>
  <si>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</si>
  <si>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</si>
  <si>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</si>
  <si>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</si>
  <si>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</si>
  <si>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</si>
  <si>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</si>
  <si>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</si>
  <si>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</si>
  <si>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</si>
  <si>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</si>
  <si>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</si>
  <si>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</si>
  <si>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</si>
  <si>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</si>
  <si>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</si>
  <si>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</si>
  <si>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</si>
  <si>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</si>
  <si>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</si>
  <si>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</si>
  <si>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</si>
  <si>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</si>
  <si>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</si>
  <si>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</si>
  <si>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</si>
  <si>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</si>
  <si>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</si>
  <si>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</si>
  <si>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</si>
  <si>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</si>
  <si>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</si>
  <si>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</si>
  <si>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</si>
  <si>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</si>
  <si>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</si>
  <si>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</si>
  <si>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</si>
  <si>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</si>
  <si>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</si>
  <si>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</si>
  <si>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</si>
  <si>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</si>
  <si>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</si>
  <si>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</si>
  <si>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</si>
  <si>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</si>
  <si>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</si>
  <si>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</si>
  <si>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</si>
  <si>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</si>
  <si>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</si>
  <si>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</si>
  <si>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</si>
  <si>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</si>
  <si>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</si>
  <si>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</si>
  <si>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</si>
  <si>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</si>
  <si>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</si>
  <si>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</si>
  <si>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</si>
  <si>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</si>
  <si>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</si>
  <si>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</si>
  <si>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</si>
  <si>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</si>
  <si>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</si>
  <si>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</si>
  <si>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</si>
  <si>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</si>
  <si>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</si>
  <si>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</si>
  <si>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</si>
  <si>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</si>
  <si>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</si>
  <si>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</si>
  <si>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</si>
  <si>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</si>
  <si>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</si>
  <si>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</si>
  <si>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</si>
  <si>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</si>
  <si>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</si>
  <si>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</si>
  <si>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</si>
  <si>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</si>
  <si>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</si>
  <si>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</si>
  <si>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</si>
  <si>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</si>
  <si>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</si>
  <si>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</si>
  <si>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</si>
  <si>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</si>
  <si>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</si>
  <si>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</si>
  <si>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</si>
  <si>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</si>
  <si>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</si>
  <si>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</si>
  <si>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</si>
  <si>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</si>
  <si>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</si>
  <si>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</si>
  <si>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</si>
  <si>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</si>
  <si>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</si>
  <si>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</si>
  <si>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</si>
  <si>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</si>
  <si>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</si>
  <si>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</si>
  <si>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</si>
  <si>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</si>
  <si>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</si>
  <si>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</si>
  <si>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</si>
  <si>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</si>
  <si>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</si>
  <si>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</si>
  <si>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</si>
  <si>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</si>
  <si>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</si>
  <si>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</si>
  <si>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</si>
  <si>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</si>
  <si>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</si>
  <si>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</si>
  <si>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</si>
  <si>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</si>
  <si>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</si>
  <si>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</si>
  <si>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</si>
  <si>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</si>
  <si>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</si>
  <si>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</si>
  <si>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</si>
  <si>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</si>
  <si>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</si>
  <si>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</si>
  <si>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</si>
  <si>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</si>
  <si>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</si>
  <si>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</si>
  <si>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</si>
  <si>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</si>
  <si>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</si>
  <si>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</si>
  <si>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</si>
  <si>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</si>
  <si>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</si>
  <si>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</si>
  <si>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</si>
  <si>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</si>
  <si>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</si>
  <si>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</si>
  <si>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</si>
  <si>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</si>
  <si>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</si>
  <si>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</si>
  <si>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</si>
  <si>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</si>
  <si>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</si>
  <si>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</si>
  <si>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</si>
  <si>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</si>
  <si>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</si>
  <si>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</si>
  <si>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</si>
  <si>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</si>
  <si>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</si>
  <si>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</si>
  <si>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</si>
  <si>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</si>
  <si>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</si>
  <si>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</si>
  <si>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</si>
  <si>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</si>
  <si>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</si>
  <si>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</si>
  <si>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</si>
  <si>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</si>
  <si>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</si>
  <si>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</si>
  <si>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</si>
  <si>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</si>
  <si>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</si>
  <si>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</si>
  <si>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</si>
  <si>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</si>
  <si>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</si>
  <si>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</si>
  <si>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</si>
  <si>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</si>
  <si>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</si>
  <si>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</si>
  <si>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</si>
  <si>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</si>
  <si>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</si>
  <si>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</si>
  <si>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</si>
  <si>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</si>
  <si>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</si>
  <si>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</si>
  <si>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</si>
  <si>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</si>
  <si>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</si>
  <si>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</si>
  <si>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</si>
  <si>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</si>
  <si>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</si>
  <si>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</si>
  <si>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</si>
  <si>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</si>
  <si>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</si>
  <si>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</si>
  <si>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</si>
  <si>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</si>
  <si>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</si>
  <si>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</si>
  <si>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</si>
  <si>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</si>
  <si>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</si>
  <si>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</si>
  <si>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</si>
  <si>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</si>
  <si>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</si>
  <si>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</si>
  <si>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</si>
  <si>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</si>
  <si>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</si>
  <si>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</si>
  <si>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</si>
  <si>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</si>
  <si>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</si>
  <si>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</si>
  <si>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</si>
  <si>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</si>
  <si>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</si>
  <si>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</si>
  <si>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</si>
  <si>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</si>
  <si>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</si>
  <si>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</si>
  <si>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</si>
  <si>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</si>
  <si>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</si>
  <si>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</si>
  <si>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</si>
  <si>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</si>
  <si>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</si>
  <si>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</si>
  <si>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</si>
  <si>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</si>
  <si>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</si>
  <si>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</si>
  <si>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</si>
  <si>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</si>
  <si>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</si>
  <si>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</si>
  <si>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</si>
  <si>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</si>
  <si>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</si>
  <si>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</si>
  <si>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</si>
  <si>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</si>
  <si>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</si>
  <si>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</si>
  <si>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</si>
  <si>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</si>
  <si>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</si>
  <si>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</si>
  <si>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</si>
  <si>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</si>
  <si>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</si>
  <si>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</si>
  <si>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</si>
  <si>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</si>
  <si>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</si>
  <si>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</si>
  <si>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</si>
  <si>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</si>
  <si>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</si>
  <si>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</si>
  <si>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</si>
  <si>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</si>
  <si>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</si>
  <si>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</si>
  <si>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</si>
  <si>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</si>
  <si>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</si>
  <si>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</si>
  <si>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</si>
  <si>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</si>
  <si>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</si>
  <si>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</si>
  <si>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</si>
  <si>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</si>
  <si>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</si>
  <si>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</si>
  <si>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</si>
  <si>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</si>
  <si>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</si>
  <si>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</si>
  <si>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</si>
  <si>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</si>
  <si>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</si>
  <si>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</si>
  <si>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</si>
  <si>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</si>
  <si>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</si>
  <si>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</si>
  <si>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</si>
  <si>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</si>
  <si>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</si>
  <si>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</si>
  <si>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</si>
  <si>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</si>
  <si>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</si>
  <si>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</si>
  <si>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</si>
  <si>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</si>
  <si>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</si>
  <si>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</si>
  <si>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</si>
  <si>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</si>
  <si>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</si>
  <si>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</si>
  <si>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</si>
  <si>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</si>
  <si>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</si>
  <si>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</si>
  <si>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</si>
  <si>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</si>
  <si>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</si>
  <si>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</si>
  <si>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</si>
  <si>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</si>
  <si>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</si>
  <si>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</si>
  <si>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</si>
  <si>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</si>
  <si>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</si>
  <si>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</si>
  <si>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</si>
  <si>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</si>
  <si>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</si>
  <si>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</si>
  <si>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</si>
  <si>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</si>
  <si>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</si>
  <si>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</si>
  <si>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</si>
  <si>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</si>
  <si>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</si>
  <si>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</si>
  <si>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</si>
  <si>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</si>
  <si>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</si>
  <si>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</si>
  <si>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</si>
  <si>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</si>
  <si>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</si>
  <si>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</si>
  <si>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</si>
  <si>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</si>
  <si>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</si>
  <si>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</si>
  <si>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</si>
  <si>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</si>
  <si>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</si>
  <si>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</si>
  <si>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</si>
  <si>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</si>
  <si>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</si>
  <si>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</si>
  <si>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</si>
  <si>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</si>
  <si>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</si>
  <si>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</si>
  <si>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</si>
  <si>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</si>
  <si>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</si>
  <si>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</si>
  <si>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</si>
  <si>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</si>
  <si>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</si>
  <si>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</si>
  <si>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</si>
  <si>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</si>
  <si>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</si>
  <si>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</si>
  <si>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</si>
  <si>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</si>
  <si>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</si>
  <si>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</si>
  <si>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</si>
  <si>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</si>
  <si>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</si>
  <si>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</si>
  <si>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</si>
  <si>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</si>
  <si>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</si>
  <si>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</si>
  <si>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</si>
  <si>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</si>
  <si>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</si>
  <si>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</si>
  <si>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</si>
  <si>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</si>
  <si>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</si>
  <si>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</si>
  <si>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</si>
  <si>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</si>
  <si>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</si>
  <si>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</si>
  <si>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</si>
  <si>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</si>
  <si>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</si>
  <si>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</si>
  <si>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</si>
  <si>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</si>
  <si>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</si>
  <si>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</si>
  <si>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</si>
  <si>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</si>
  <si>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</si>
  <si>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</si>
  <si>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</si>
  <si>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</si>
  <si>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</si>
  <si>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</si>
  <si>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</si>
  <si>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</si>
  <si>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</si>
  <si>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</si>
  <si>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</si>
  <si>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</si>
  <si>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</si>
  <si>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</si>
  <si>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</si>
  <si>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</si>
  <si>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</si>
  <si>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</si>
  <si>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</si>
  <si>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</si>
  <si>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</si>
  <si>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</si>
  <si>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</si>
  <si>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</si>
  <si>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</si>
  <si>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</si>
  <si>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</si>
  <si>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</si>
  <si>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</si>
  <si>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</si>
  <si>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</si>
  <si>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</si>
  <si>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</si>
  <si>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</si>
  <si>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</si>
  <si>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</si>
  <si>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</si>
  <si>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</si>
  <si>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</si>
  <si>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</si>
  <si>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</si>
  <si>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</si>
  <si>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</si>
  <si>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</si>
  <si>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</si>
  <si>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</si>
  <si>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</si>
  <si>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</si>
  <si>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</si>
  <si>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</si>
  <si>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</si>
  <si>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</si>
  <si>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</si>
  <si>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</si>
  <si>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</si>
  <si>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</si>
  <si>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</si>
  <si>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</si>
  <si>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</si>
  <si>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</si>
  <si>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</si>
  <si>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</si>
  <si>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</si>
  <si>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</si>
  <si>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</si>
  <si>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</si>
  <si>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</si>
  <si>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</si>
  <si>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</si>
  <si>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</si>
  <si>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</si>
  <si>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</si>
  <si>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</si>
  <si>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</si>
  <si>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</si>
  <si>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</si>
  <si>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</si>
  <si>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</si>
  <si>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</si>
  <si>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</si>
  <si>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</si>
  <si>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</si>
  <si>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</si>
  <si>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</si>
  <si>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</si>
  <si>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</si>
  <si>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</si>
  <si>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</si>
  <si>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</si>
  <si>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</si>
  <si>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</si>
  <si>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</si>
  <si>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</si>
  <si>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</si>
  <si>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</si>
  <si>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</si>
  <si>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</si>
  <si>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</si>
  <si>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</si>
  <si>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</si>
  <si>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</si>
  <si>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</si>
  <si>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</si>
  <si>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</si>
  <si>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</si>
  <si>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</si>
  <si>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</si>
  <si>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</si>
  <si>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</si>
  <si>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</si>
  <si>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</si>
  <si>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</si>
  <si>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</si>
  <si>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</si>
  <si>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</si>
  <si>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</si>
  <si>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</si>
  <si>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</si>
  <si>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</si>
  <si>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</si>
  <si>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</si>
  <si>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</si>
  <si>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</si>
  <si>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</si>
  <si>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</si>
  <si>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</si>
  <si>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</si>
  <si>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</si>
  <si>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</si>
  <si>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</si>
  <si>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</si>
  <si>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</si>
  <si>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</si>
  <si>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</si>
  <si>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</si>
  <si>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</si>
  <si>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</si>
  <si>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</si>
  <si>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</si>
  <si>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</si>
  <si>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</si>
  <si>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</si>
  <si>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</si>
  <si>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</si>
  <si>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</si>
  <si>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</si>
  <si>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</si>
  <si>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</si>
  <si>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</si>
  <si>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</si>
  <si>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</si>
  <si>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</si>
  <si>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</si>
  <si>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</si>
  <si>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</si>
  <si>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</si>
  <si>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</si>
  <si>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</si>
  <si>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</si>
  <si>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</si>
  <si>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</si>
  <si>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</si>
  <si>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</si>
  <si>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</si>
  <si>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</si>
  <si>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</si>
  <si>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</si>
  <si>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</si>
  <si>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</si>
  <si>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</si>
  <si>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</si>
  <si>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</si>
  <si>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</si>
  <si>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</si>
  <si>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</si>
  <si>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</si>
  <si>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</si>
  <si>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</si>
  <si>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</si>
  <si>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</si>
  <si>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</si>
  <si>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</si>
  <si>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</si>
  <si>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</si>
  <si>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</si>
  <si>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</si>
  <si>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</si>
  <si>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</si>
  <si>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</si>
  <si>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</si>
  <si>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</si>
  <si>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</si>
  <si>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</si>
  <si>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</si>
  <si>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</si>
  <si>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</si>
  <si>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</si>
  <si>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</si>
  <si>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</si>
  <si>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</si>
  <si>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</si>
  <si>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</si>
  <si>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</si>
  <si>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</si>
  <si>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</si>
  <si>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</si>
  <si>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</si>
  <si>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</si>
  <si>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</si>
  <si>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</si>
  <si>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</si>
  <si>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</si>
  <si>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</si>
  <si>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</si>
  <si>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</si>
  <si>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</si>
  <si>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</si>
  <si>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</si>
  <si>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</si>
  <si>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</si>
  <si>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</si>
  <si>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</si>
  <si>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</si>
  <si>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</si>
  <si>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</si>
  <si>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</si>
  <si>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</si>
  <si>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</si>
  <si>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</si>
  <si>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</si>
  <si>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</si>
  <si>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</si>
  <si>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</si>
  <si>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</si>
  <si>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</si>
  <si>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</si>
  <si>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</si>
  <si>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</si>
  <si>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</si>
  <si>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</si>
  <si>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</si>
  <si>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</si>
  <si>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</si>
  <si>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</si>
  <si>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</si>
  <si>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</si>
  <si>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</si>
  <si>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</si>
  <si>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</si>
  <si>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</si>
  <si>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</si>
  <si>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</si>
  <si>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</si>
  <si>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</si>
  <si>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</si>
  <si>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</si>
  <si>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</si>
  <si>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</si>
  <si>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</si>
  <si>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</si>
  <si>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</si>
  <si>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</si>
  <si>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</si>
  <si>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</si>
  <si>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</si>
  <si>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</si>
  <si>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</si>
  <si>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</si>
  <si>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</si>
  <si>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</si>
  <si>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</si>
  <si>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</si>
  <si>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</si>
  <si>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</si>
  <si>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</si>
  <si>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</si>
  <si>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</si>
  <si>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</si>
  <si>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</si>
  <si>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</si>
  <si>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</si>
  <si>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</si>
  <si>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</si>
  <si>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</si>
  <si>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</si>
  <si>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</si>
  <si>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</si>
  <si>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</si>
  <si>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</si>
  <si>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</si>
  <si>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</si>
  <si>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</si>
  <si>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</si>
  <si>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</si>
  <si>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</si>
  <si>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</si>
  <si>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</si>
  <si>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</si>
  <si>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</si>
  <si>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</si>
  <si>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</si>
  <si>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</si>
  <si>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</si>
  <si>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</si>
  <si>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</si>
  <si>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</si>
  <si>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</si>
  <si>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</si>
  <si>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</si>
  <si>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</si>
  <si>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</si>
  <si>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</si>
  <si>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</si>
  <si>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</si>
  <si>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</si>
  <si>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</si>
  <si>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</si>
  <si>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</si>
  <si>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</si>
  <si>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</si>
  <si>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</si>
  <si>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</si>
  <si>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</si>
  <si>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</si>
  <si>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</si>
  <si>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</si>
  <si>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</si>
  <si>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</si>
  <si>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</si>
  <si>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</si>
  <si>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</si>
  <si>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</si>
  <si>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</si>
  <si>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</si>
  <si>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</si>
  <si>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</si>
  <si>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</si>
  <si>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</si>
  <si>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</si>
  <si>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</si>
  <si>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</si>
  <si>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</si>
  <si>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</si>
  <si>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</si>
  <si>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</si>
  <si>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</si>
  <si>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</si>
  <si>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</si>
  <si>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</si>
  <si>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</si>
  <si>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</si>
  <si>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</si>
  <si>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</si>
  <si>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</si>
  <si>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</si>
  <si>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</si>
  <si>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</si>
  <si>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</si>
  <si>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</si>
  <si>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</si>
  <si>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</si>
  <si>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</si>
  <si>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</si>
  <si>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</si>
  <si>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</si>
  <si>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</si>
  <si>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</si>
  <si>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</si>
  <si>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</si>
  <si>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</si>
  <si>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</si>
  <si>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</si>
  <si>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</si>
  <si>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</si>
  <si>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</si>
  <si>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</si>
  <si>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</si>
  <si>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</si>
  <si>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</si>
  <si>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</si>
  <si>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</si>
  <si>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</si>
  <si>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</si>
  <si>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</si>
  <si>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</si>
  <si>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</si>
  <si>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</si>
  <si>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</si>
  <si>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</si>
  <si>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</si>
  <si>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</si>
  <si>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</si>
  <si>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</si>
  <si>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</si>
  <si>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</si>
  <si>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</si>
  <si>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</si>
  <si>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</si>
  <si>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</si>
  <si>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</si>
  <si>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</si>
  <si>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</si>
  <si>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</si>
  <si>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</si>
  <si>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</si>
  <si>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</si>
  <si>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</si>
  <si>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</si>
  <si>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</si>
  <si>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</si>
  <si>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</si>
  <si>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</si>
  <si>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</si>
  <si>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</si>
  <si>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</si>
  <si>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</si>
  <si>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</si>
  <si>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</si>
  <si>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</si>
  <si>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</si>
  <si>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</si>
  <si>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</si>
  <si>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</si>
  <si>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</si>
  <si>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</si>
  <si>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</si>
  <si>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</si>
  <si>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</si>
  <si>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</si>
  <si>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</si>
  <si>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</si>
  <si>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</si>
  <si>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</si>
  <si>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</si>
  <si>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</si>
  <si>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</si>
  <si>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</si>
  <si>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</si>
  <si>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</si>
  <si>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</si>
  <si>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</si>
  <si>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</si>
  <si>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</si>
  <si>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</si>
  <si>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</si>
  <si>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</si>
  <si>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</si>
  <si>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</si>
  <si>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</si>
  <si>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</si>
  <si>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</si>
  <si>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</si>
  <si>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</si>
  <si>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</si>
  <si>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</si>
  <si>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</si>
  <si>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</si>
  <si>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</si>
  <si>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</si>
  <si>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</si>
  <si>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</si>
  <si>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</si>
  <si>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</si>
  <si>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</si>
  <si>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</si>
  <si>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</si>
  <si>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</si>
  <si>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</si>
  <si>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</si>
  <si>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</si>
  <si>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</si>
  <si>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</si>
  <si>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</si>
  <si>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</si>
  <si>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</si>
  <si>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</si>
  <si>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</si>
  <si>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</si>
  <si>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</si>
  <si>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</si>
  <si>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</si>
  <si>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</si>
  <si>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</si>
  <si>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</si>
  <si>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</si>
  <si>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</si>
  <si>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</si>
  <si>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</si>
  <si>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</si>
  <si>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</si>
  <si>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</si>
  <si>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</si>
  <si>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</si>
  <si>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</si>
  <si>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</si>
  <si>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</si>
  <si>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</si>
  <si>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</si>
  <si>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</si>
  <si>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</si>
  <si>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</si>
  <si>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</si>
  <si>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</si>
  <si>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</si>
  <si>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</si>
  <si>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</si>
  <si>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</si>
  <si>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</si>
  <si>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</si>
  <si>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</si>
  <si>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</si>
  <si>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</si>
  <si>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</si>
  <si>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</si>
  <si>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</si>
  <si>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</si>
  <si>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</si>
  <si>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</si>
  <si>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</si>
  <si>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</si>
  <si>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</si>
  <si>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</si>
  <si>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</si>
  <si>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</si>
  <si>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</si>
  <si>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</si>
  <si>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</si>
  <si>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</si>
  <si>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</si>
  <si>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</si>
  <si>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</si>
  <si>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</si>
  <si>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</si>
  <si>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</si>
  <si>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</si>
  <si>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</si>
  <si>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</si>
  <si>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</si>
  <si>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</si>
  <si>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</si>
  <si>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</si>
  <si>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</si>
  <si>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</si>
  <si>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</si>
  <si>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</si>
  <si>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</si>
  <si>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</si>
  <si>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</si>
  <si>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</si>
  <si>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</si>
  <si>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</si>
  <si>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</si>
  <si>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</si>
  <si>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</si>
  <si>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</si>
  <si>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</si>
  <si>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</si>
  <si>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</si>
  <si>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</si>
  <si>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</si>
  <si>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</si>
  <si>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</si>
  <si>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</si>
  <si>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</si>
  <si>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</si>
  <si>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</si>
  <si>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</si>
  <si>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</si>
  <si>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</si>
  <si>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</si>
  <si>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</si>
  <si>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</si>
  <si>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</si>
  <si>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</si>
  <si>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</si>
  <si>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</si>
  <si>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</si>
  <si>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</si>
  <si>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</si>
  <si>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</si>
  <si>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</si>
  <si>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</si>
  <si>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</si>
  <si>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</si>
  <si>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</si>
  <si>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</si>
  <si>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</si>
  <si>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</si>
  <si>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</si>
  <si>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</si>
  <si>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</si>
  <si>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</si>
  <si>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</si>
  <si>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</si>
  <si>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</si>
  <si>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</si>
  <si>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</si>
  <si>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</si>
  <si>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</si>
  <si>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</si>
  <si>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</si>
  <si>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</si>
  <si>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</si>
  <si>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</si>
  <si>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</si>
  <si>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</si>
  <si>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</si>
  <si>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</si>
  <si>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</si>
  <si>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</si>
  <si>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</si>
  <si>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</si>
  <si>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</si>
  <si>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</si>
  <si>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</si>
  <si>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</si>
  <si>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</si>
  <si>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</si>
  <si>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</si>
  <si>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</si>
  <si>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</si>
  <si>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</si>
  <si>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</si>
  <si>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</si>
  <si>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</si>
  <si>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</si>
  <si>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</si>
  <si>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</si>
  <si>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</si>
  <si>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</si>
  <si>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</si>
  <si>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</si>
  <si>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</si>
  <si>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</si>
  <si>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</si>
  <si>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</si>
  <si>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</si>
  <si>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</si>
  <si>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</si>
  <si>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</si>
  <si>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</si>
  <si>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</si>
  <si>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</si>
  <si>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</si>
  <si>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</si>
  <si>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</si>
  <si>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</si>
  <si>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</si>
  <si>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</si>
  <si>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</si>
  <si>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</si>
  <si>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</si>
  <si>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</si>
  <si>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</si>
  <si>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</si>
  <si>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</si>
  <si>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</si>
  <si>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</si>
  <si>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</si>
  <si>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</si>
  <si>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</si>
  <si>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</si>
  <si>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</si>
  <si>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</si>
  <si>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</si>
  <si>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</si>
  <si>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</si>
  <si>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</si>
  <si>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</si>
  <si>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</si>
  <si>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</si>
  <si>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</si>
  <si>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</si>
  <si>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</si>
  <si>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</si>
  <si>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</si>
  <si>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</si>
  <si>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</si>
  <si>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</si>
  <si>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</si>
  <si>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</si>
  <si>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</si>
  <si>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</si>
  <si>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</si>
  <si>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</si>
  <si>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</si>
  <si>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</si>
  <si>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</si>
  <si>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</si>
  <si>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</si>
  <si>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</si>
  <si>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</si>
  <si>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</si>
  <si>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</si>
  <si>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</si>
  <si>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</si>
  <si>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</si>
  <si>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</si>
  <si>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</si>
  <si>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</si>
  <si>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</si>
  <si>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</si>
  <si>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</si>
  <si>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</si>
  <si>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</si>
  <si>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</si>
  <si>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</si>
  <si>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</si>
  <si>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</si>
  <si>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</si>
  <si>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</si>
  <si>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</si>
  <si>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</si>
  <si>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</si>
  <si>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</si>
  <si>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</si>
  <si>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</si>
  <si>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</si>
  <si>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</si>
  <si>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</si>
  <si>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</si>
  <si>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</si>
  <si>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</si>
  <si>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</si>
  <si>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</si>
  <si>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</si>
  <si>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</si>
  <si>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</si>
  <si>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</si>
  <si>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</si>
  <si>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</si>
  <si>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</si>
  <si>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</si>
  <si>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</si>
  <si>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</si>
  <si>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</si>
  <si>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</si>
  <si>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</si>
  <si>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</si>
  <si>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</si>
  <si>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</si>
  <si>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</si>
  <si>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</si>
  <si>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</si>
  <si>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</si>
  <si>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</si>
  <si>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</si>
  <si>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</si>
  <si>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</si>
  <si>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</si>
  <si>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</si>
  <si>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</si>
  <si>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</si>
  <si>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</si>
  <si>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</si>
  <si>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</si>
  <si>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</si>
  <si>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</si>
  <si>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</si>
  <si>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</si>
  <si>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</si>
  <si>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</si>
  <si>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</si>
  <si>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</si>
  <si>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</si>
  <si>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</si>
  <si>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</si>
  <si>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</si>
  <si>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</si>
  <si>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</si>
  <si>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</si>
  <si>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</si>
  <si>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</si>
  <si>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</si>
  <si>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</si>
  <si>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</si>
  <si>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</si>
  <si>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</si>
  <si>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</si>
  <si>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</si>
  <si>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</si>
  <si>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</si>
  <si>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</si>
  <si>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</si>
  <si>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</si>
  <si>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</si>
  <si>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</si>
  <si>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</si>
  <si>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</si>
  <si>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</si>
  <si>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</si>
  <si>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</si>
  <si>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</si>
  <si>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</si>
  <si>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</si>
  <si>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</si>
  <si>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</si>
  <si>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</si>
  <si>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</si>
  <si>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</si>
  <si>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</si>
  <si>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</si>
  <si>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</si>
  <si>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</si>
  <si>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</si>
  <si>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</si>
  <si>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</si>
  <si>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</si>
  <si>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</si>
  <si>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</si>
  <si>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</si>
  <si>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</si>
  <si>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</si>
  <si>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</si>
  <si>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</si>
  <si>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</si>
  <si>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</si>
  <si>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</si>
  <si>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</si>
  <si>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</si>
  <si>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</si>
  <si>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</si>
  <si>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</si>
  <si>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</si>
  <si>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</si>
  <si>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</si>
  <si>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</si>
  <si>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</si>
  <si>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</si>
  <si>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</si>
  <si>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</si>
  <si>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</si>
  <si>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</si>
  <si>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</si>
  <si>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</si>
  <si>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</si>
  <si>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</si>
  <si>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</si>
  <si>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</si>
  <si>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</si>
  <si>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</si>
  <si>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</si>
  <si>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</si>
  <si>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</si>
  <si>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</si>
  <si>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</si>
  <si>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</si>
  <si>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</si>
  <si>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</si>
  <si>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</si>
  <si>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</si>
  <si>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</si>
  <si>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</si>
  <si>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</si>
  <si>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</si>
  <si>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</si>
  <si>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</si>
  <si>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</si>
  <si>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</si>
  <si>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</si>
  <si>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</si>
  <si>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</si>
  <si>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</si>
  <si>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</si>
  <si>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</si>
  <si>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</si>
  <si>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</si>
  <si>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</si>
  <si>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</si>
  <si>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</si>
  <si>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</si>
  <si>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</si>
  <si>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</si>
  <si>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</si>
  <si>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</si>
  <si>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</si>
  <si>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</si>
  <si>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</si>
  <si>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</si>
  <si>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</si>
  <si>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</si>
  <si>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</si>
  <si>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</si>
  <si>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</si>
  <si>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</si>
  <si>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</si>
  <si>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</si>
  <si>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</si>
  <si>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</si>
  <si>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</si>
  <si>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</si>
  <si>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</si>
  <si>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</si>
  <si>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</si>
  <si>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</si>
  <si>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</si>
  <si>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</si>
  <si>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</si>
  <si>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</si>
  <si>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</si>
  <si>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</si>
  <si>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</si>
  <si>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</si>
  <si>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</si>
  <si>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</si>
  <si>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</si>
  <si>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</si>
  <si>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</si>
  <si>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</si>
  <si>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</si>
  <si>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</si>
  <si>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</si>
  <si>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</si>
  <si>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</si>
  <si>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</si>
  <si>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</si>
  <si>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</si>
  <si>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</si>
  <si>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</si>
  <si>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</si>
  <si>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</si>
  <si>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</si>
  <si>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</si>
  <si>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</si>
  <si>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</si>
  <si>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</si>
  <si>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</si>
  <si>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</si>
  <si>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</si>
  <si>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</si>
  <si>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</si>
  <si>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</si>
  <si>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</si>
  <si>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</si>
  <si>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</si>
  <si>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</si>
  <si>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</si>
  <si>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</si>
  <si>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</si>
  <si>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</si>
  <si>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</si>
  <si>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</si>
  <si>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</si>
  <si>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</si>
  <si>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</si>
  <si>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</si>
  <si>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</si>
  <si>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</si>
  <si>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</si>
  <si>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</si>
  <si>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</si>
  <si>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</si>
  <si>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</si>
  <si>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</si>
  <si>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</si>
  <si>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</si>
  <si>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</si>
  <si>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</si>
  <si>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</si>
  <si>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</si>
  <si>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</si>
  <si>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</si>
  <si>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</si>
  <si>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</si>
  <si>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</si>
  <si>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</si>
  <si>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</si>
  <si>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</si>
  <si>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</si>
  <si>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</si>
  <si>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</si>
  <si>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</si>
  <si>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</si>
  <si>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</si>
  <si>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</si>
  <si>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</si>
  <si>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</si>
  <si>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</si>
  <si>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</si>
  <si>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</si>
  <si>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</si>
  <si>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</si>
  <si>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</si>
  <si>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</si>
  <si>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</si>
  <si>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</si>
  <si>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</si>
  <si>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</si>
  <si>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</si>
  <si>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</si>
  <si>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</si>
  <si>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</si>
  <si>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</si>
  <si>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</si>
  <si>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</si>
  <si>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</si>
  <si>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</si>
  <si>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</si>
  <si>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</si>
  <si>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</si>
  <si>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</si>
  <si>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</si>
  <si>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</si>
  <si>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</si>
  <si>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</si>
  <si>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</si>
  <si>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</si>
  <si>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</si>
  <si>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</si>
  <si>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</si>
  <si>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</si>
  <si>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</si>
  <si>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</si>
  <si>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</si>
  <si>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</si>
  <si>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</si>
  <si>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</si>
  <si>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</si>
  <si>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</si>
  <si>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</si>
  <si>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</si>
  <si>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</si>
  <si>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</si>
  <si>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</si>
  <si>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</si>
  <si>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</si>
  <si>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</si>
  <si>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</si>
  <si>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</si>
  <si>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</si>
  <si>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</si>
  <si>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</si>
  <si>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</si>
  <si>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</si>
  <si>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</si>
  <si>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</si>
  <si>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</si>
  <si>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</si>
  <si>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</si>
  <si>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</si>
  <si>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</si>
  <si>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</si>
  <si>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</si>
  <si>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</si>
  <si>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</si>
  <si>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</si>
  <si>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</si>
  <si>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</si>
  <si>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</si>
  <si>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</si>
  <si>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</si>
  <si>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</si>
  <si>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</si>
  <si>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</si>
  <si>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</si>
  <si>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</si>
  <si>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</si>
  <si>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</si>
  <si>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</si>
  <si>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</si>
  <si>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</si>
  <si>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</si>
  <si>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</si>
  <si>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</si>
  <si>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</si>
  <si>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</si>
  <si>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</si>
  <si>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</si>
  <si>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</si>
  <si>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</si>
  <si>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</si>
  <si>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</si>
  <si>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</si>
  <si>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</si>
  <si>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</si>
  <si>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</si>
  <si>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</si>
  <si>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</si>
  <si>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</si>
  <si>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</si>
  <si>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</si>
  <si>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</si>
  <si>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</si>
  <si>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</si>
  <si>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</si>
  <si>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</si>
  <si>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</si>
  <si>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</si>
  <si>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</si>
  <si>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</si>
  <si>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</si>
  <si>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</si>
  <si>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</si>
  <si>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</si>
  <si>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</si>
  <si>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</si>
  <si>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</si>
  <si>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</si>
  <si>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</si>
  <si>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</si>
  <si>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</si>
  <si>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</si>
  <si>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</si>
  <si>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</si>
  <si>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</si>
  <si>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</si>
  <si>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</si>
  <si>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</si>
  <si>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</si>
  <si>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</si>
  <si>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</si>
  <si>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</si>
  <si>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</si>
  <si>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</si>
  <si>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</si>
  <si>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</si>
  <si>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</si>
  <si>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</si>
  <si>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</si>
  <si>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</si>
  <si>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</si>
  <si>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</si>
  <si>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</si>
  <si>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</si>
  <si>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</si>
  <si>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</si>
  <si>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</si>
  <si>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</si>
  <si>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</si>
  <si>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</si>
  <si>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</si>
  <si>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</si>
  <si>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</si>
  <si>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</si>
  <si>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</si>
  <si>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</si>
  <si>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</si>
  <si>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</si>
  <si>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</si>
  <si>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</si>
  <si>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</si>
  <si>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</si>
  <si>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</si>
  <si>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</si>
  <si>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</si>
  <si>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</si>
  <si>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</si>
  <si>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</si>
  <si>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</si>
  <si>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</si>
  <si>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</si>
  <si>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</si>
  <si>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</si>
  <si>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</si>
  <si>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</si>
  <si>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</si>
  <si>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</si>
  <si>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</si>
  <si>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</si>
  <si>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</si>
  <si>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</si>
  <si>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</si>
  <si>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</si>
  <si>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</si>
  <si>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</si>
  <si>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</si>
  <si>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</si>
  <si>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</si>
  <si>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</si>
  <si>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</si>
  <si>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</si>
  <si>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</si>
  <si>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</si>
  <si>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</si>
  <si>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</si>
  <si>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</si>
  <si>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</si>
  <si>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</si>
  <si>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</si>
  <si>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</si>
  <si>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</si>
  <si>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</si>
  <si>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</si>
  <si>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</si>
  <si>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</si>
  <si>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</si>
  <si>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</si>
  <si>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</si>
  <si>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</si>
  <si>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</si>
  <si>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</si>
  <si>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</si>
  <si>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</si>
  <si>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</si>
  <si>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</si>
  <si>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</si>
  <si>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</si>
  <si>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</si>
  <si>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</si>
  <si>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</si>
  <si>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</si>
  <si>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</si>
  <si>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</si>
  <si>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</si>
  <si>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</si>
  <si>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</si>
  <si>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</si>
  <si>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</si>
  <si>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</si>
  <si>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</si>
  <si>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</si>
  <si>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</si>
  <si>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</si>
  <si>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</si>
  <si>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</si>
  <si>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</si>
  <si>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</si>
  <si>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</si>
  <si>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</si>
  <si>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</si>
  <si>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</si>
  <si>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</si>
  <si>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</si>
  <si>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</si>
  <si>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</si>
  <si>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</si>
  <si>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</si>
  <si>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</si>
  <si>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</si>
  <si>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</si>
  <si>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</si>
  <si>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</si>
  <si>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</si>
  <si>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</si>
  <si>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</si>
  <si>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</si>
  <si>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</si>
  <si>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</si>
  <si>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</si>
  <si>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</si>
  <si>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</si>
  <si>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</si>
  <si>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</si>
  <si>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</si>
  <si>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</si>
  <si>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</si>
  <si>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</si>
  <si>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</si>
  <si>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</si>
  <si>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</si>
  <si>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</si>
  <si>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</si>
  <si>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</si>
  <si>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</si>
  <si>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</si>
  <si>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</si>
  <si>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</si>
  <si>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</si>
  <si>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</si>
  <si>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</si>
  <si>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</si>
  <si>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</si>
  <si>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</si>
  <si>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</si>
  <si>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</si>
  <si>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</si>
  <si>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</si>
  <si>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</si>
  <si>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</si>
  <si>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</si>
  <si>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</si>
  <si>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</si>
  <si>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</si>
  <si>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</si>
  <si>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</si>
  <si>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</si>
  <si>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</si>
  <si>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</si>
  <si>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</si>
  <si>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</si>
  <si>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</si>
  <si>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</si>
  <si>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</si>
  <si>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</si>
  <si>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</si>
  <si>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</si>
  <si>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</si>
  <si>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</si>
  <si>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</si>
  <si>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</si>
  <si>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</si>
  <si>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</si>
  <si>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</si>
  <si>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</si>
  <si>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</si>
  <si>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</si>
  <si>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</si>
  <si>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</si>
  <si>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</si>
  <si>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</si>
  <si>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</si>
  <si>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</si>
  <si>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</si>
  <si>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</si>
  <si>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</si>
  <si>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</si>
  <si>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</si>
  <si>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</si>
  <si>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</si>
  <si>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</si>
  <si>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</si>
  <si>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</si>
  <si>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</si>
  <si>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</si>
  <si>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</si>
  <si>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</si>
  <si>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</si>
  <si>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</si>
  <si>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</si>
  <si>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</si>
  <si>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</si>
  <si>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</si>
  <si>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</si>
  <si>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</si>
  <si>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</si>
  <si>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</si>
  <si>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</si>
  <si>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</si>
  <si>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</si>
  <si>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</si>
  <si>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</si>
  <si>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</si>
  <si>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</si>
  <si>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</si>
  <si>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</si>
  <si>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</si>
  <si>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</si>
  <si>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</si>
  <si>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</si>
  <si>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</si>
  <si>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</si>
  <si>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</si>
  <si>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</si>
  <si>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</si>
  <si>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</si>
  <si>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</si>
  <si>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</si>
  <si>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</si>
  <si>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</si>
  <si>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</si>
  <si>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</si>
  <si>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</si>
  <si>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</si>
  <si>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</si>
  <si>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</si>
  <si>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</si>
  <si>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</si>
  <si>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</si>
  <si>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</si>
  <si>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</si>
  <si>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</si>
  <si>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</si>
  <si>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</si>
  <si>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</si>
  <si>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</si>
  <si>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</si>
  <si>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</si>
  <si>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</si>
  <si>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</si>
  <si>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</si>
  <si>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</si>
  <si>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</si>
  <si>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</si>
  <si>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</si>
  <si>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</si>
  <si>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</si>
  <si>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</si>
  <si>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</si>
  <si>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</si>
  <si>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</si>
  <si>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</si>
  <si>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</si>
  <si>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</si>
  <si>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</si>
  <si>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</si>
  <si>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</si>
  <si>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</si>
  <si>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</si>
  <si>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</si>
  <si>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</si>
  <si>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</si>
  <si>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</si>
  <si>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</si>
  <si>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</si>
  <si>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</si>
  <si>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</si>
  <si>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</si>
  <si>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</si>
  <si>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</si>
  <si>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</si>
  <si>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</si>
  <si>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</si>
  <si>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</si>
  <si>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</si>
  <si>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</si>
  <si>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</si>
  <si>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</si>
  <si>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</si>
  <si>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</si>
  <si>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</si>
  <si>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</si>
  <si>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</si>
  <si>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</si>
  <si>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</si>
  <si>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</si>
  <si>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</si>
  <si>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</si>
  <si>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</si>
  <si>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</si>
  <si>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</si>
  <si>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</si>
  <si>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</si>
  <si>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</si>
  <si>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</si>
  <si>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</si>
  <si>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</si>
  <si>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</si>
  <si>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</si>
  <si>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</si>
  <si>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</si>
  <si>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</si>
  <si>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</si>
  <si>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</si>
  <si>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</si>
  <si>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</si>
  <si>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</si>
  <si>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</si>
  <si>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</si>
  <si>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</si>
  <si>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</si>
  <si>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</si>
  <si>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</si>
  <si>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</si>
  <si>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</si>
  <si>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</si>
  <si>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</si>
  <si>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</si>
  <si>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</si>
  <si>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</si>
  <si>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</si>
  <si>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</si>
  <si>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</si>
  <si>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</si>
  <si>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</si>
  <si>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</si>
  <si>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</si>
  <si>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</si>
  <si>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</si>
  <si>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</si>
  <si>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</si>
  <si>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</si>
  <si>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</si>
  <si>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</si>
  <si>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</si>
  <si>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</si>
  <si>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</si>
  <si>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</si>
  <si>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</si>
  <si>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</si>
  <si>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</si>
  <si>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</si>
  <si>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</si>
  <si>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</si>
  <si>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</si>
  <si>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</si>
  <si>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</si>
  <si>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</si>
  <si>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</si>
  <si>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</si>
  <si>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</si>
  <si>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</si>
  <si>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</si>
  <si>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</si>
  <si>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</si>
  <si>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</si>
  <si>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</si>
  <si>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</si>
  <si>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</si>
  <si>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</si>
  <si>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</si>
  <si>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</si>
  <si>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</si>
  <si>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</si>
  <si>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</si>
  <si>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</si>
  <si>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</si>
  <si>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</si>
  <si>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</si>
  <si>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</si>
  <si>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</si>
  <si>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</si>
  <si>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</si>
  <si>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</si>
  <si>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</si>
  <si>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</si>
  <si>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</si>
  <si>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</si>
  <si>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</si>
  <si>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</si>
  <si>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</si>
  <si>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</si>
  <si>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</si>
  <si>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</si>
  <si>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</si>
  <si>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</si>
  <si>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</si>
  <si>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</si>
  <si>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</si>
  <si>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</si>
  <si>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</si>
  <si>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</si>
  <si>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</si>
  <si>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</si>
  <si>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</si>
  <si>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</si>
  <si>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</si>
  <si>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</si>
  <si>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</si>
  <si>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</si>
  <si>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</si>
  <si>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</si>
  <si>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</si>
  <si>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</si>
  <si>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</si>
  <si>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</si>
  <si>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</si>
  <si>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</si>
  <si>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</si>
  <si>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</si>
  <si>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</si>
  <si>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</si>
  <si>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</si>
  <si>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</si>
  <si>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</si>
  <si>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</si>
  <si>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</si>
  <si>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</si>
  <si>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</si>
  <si>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</si>
  <si>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</si>
  <si>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</si>
  <si>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</si>
  <si>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</si>
  <si>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</si>
  <si>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</si>
  <si>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</si>
  <si>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</si>
  <si>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</si>
  <si>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</si>
  <si>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</si>
  <si>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</si>
  <si>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</si>
  <si>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</si>
  <si>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</si>
  <si>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</si>
  <si>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</si>
  <si>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</si>
  <si>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</si>
  <si>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</si>
  <si>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</si>
  <si>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</si>
  <si>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</si>
  <si>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</si>
  <si>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</si>
  <si>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</si>
  <si>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</si>
  <si>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</si>
  <si>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</si>
  <si>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</si>
  <si>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</si>
  <si>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</si>
  <si>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</si>
  <si>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</si>
  <si>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</si>
  <si>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</si>
  <si>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</si>
  <si>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</si>
  <si>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</si>
  <si>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</si>
  <si>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</si>
  <si>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</si>
  <si>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</si>
  <si>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</si>
  <si>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</si>
  <si>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</si>
  <si>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</si>
  <si>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</si>
  <si>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</si>
  <si>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</si>
  <si>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</si>
  <si>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</si>
  <si>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</si>
  <si>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</si>
  <si>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</si>
  <si>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</si>
  <si>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</si>
  <si>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</si>
  <si>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</si>
  <si>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</si>
  <si>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</si>
  <si>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</si>
  <si>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</si>
  <si>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</si>
  <si>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</si>
  <si>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</si>
  <si>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</si>
  <si>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</si>
  <si>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</si>
  <si>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</si>
  <si>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</si>
  <si>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</si>
  <si>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</si>
  <si>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</si>
  <si>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</si>
  <si>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</si>
  <si>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</si>
  <si>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</si>
  <si>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</si>
  <si>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</si>
  <si>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</si>
  <si>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</si>
  <si>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</si>
  <si>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</si>
  <si>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</si>
  <si>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</si>
  <si>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</si>
  <si>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</si>
  <si>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</si>
  <si>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</si>
  <si>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</si>
  <si>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</si>
  <si>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</si>
  <si>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</si>
  <si>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</si>
  <si>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</si>
  <si>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</si>
  <si>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</si>
  <si>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</si>
  <si>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</si>
  <si>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</si>
  <si>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</si>
  <si>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</si>
  <si>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</si>
  <si>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</si>
  <si>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</si>
  <si>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</si>
  <si>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</si>
  <si>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</si>
  <si>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</si>
  <si>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</si>
  <si>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</si>
  <si>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</si>
  <si>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</si>
  <si>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</si>
  <si>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</si>
  <si>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</si>
  <si>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</si>
  <si>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</si>
  <si>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</si>
  <si>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</si>
  <si>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</si>
  <si>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</si>
  <si>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</si>
  <si>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</si>
  <si>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</si>
  <si>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</si>
  <si>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</si>
  <si>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</si>
  <si>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</si>
  <si>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</si>
  <si>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</si>
  <si>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</si>
  <si>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</si>
  <si>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</si>
  <si>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</si>
  <si>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</si>
  <si>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</si>
  <si>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</si>
  <si>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</si>
  <si>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</si>
  <si>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</si>
  <si>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</si>
  <si>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</si>
  <si>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</si>
  <si>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</si>
  <si>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</si>
  <si>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</si>
  <si>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</si>
  <si>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</si>
  <si>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</si>
  <si>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</si>
  <si>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</si>
  <si>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</si>
  <si>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</si>
  <si>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</si>
  <si>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</si>
  <si>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</si>
  <si>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</si>
  <si>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</si>
  <si>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</si>
  <si>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</si>
  <si>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</si>
  <si>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</si>
  <si>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</si>
  <si>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</si>
  <si>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</si>
  <si>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</si>
  <si>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</si>
  <si>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</si>
  <si>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</si>
  <si>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</si>
  <si>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</si>
  <si>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</si>
  <si>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</si>
  <si>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</si>
  <si>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</si>
  <si>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</si>
  <si>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</si>
  <si>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</si>
  <si>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</si>
  <si>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</si>
  <si>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</si>
  <si>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</si>
  <si>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</si>
  <si>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</si>
  <si>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</si>
  <si>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</si>
  <si>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</si>
  <si>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</si>
  <si>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</si>
  <si>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</si>
  <si>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</si>
  <si>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</si>
  <si>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</si>
  <si>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</si>
  <si>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</si>
  <si>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</si>
  <si>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</si>
  <si>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</si>
  <si>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</si>
  <si>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</si>
  <si>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</si>
  <si>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</si>
  <si>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</si>
  <si>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</si>
  <si>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</si>
  <si>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</si>
  <si>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</si>
  <si>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</si>
  <si>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</si>
  <si>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</si>
  <si>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</si>
  <si>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</si>
  <si>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</si>
  <si>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</si>
  <si>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</si>
  <si>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</si>
  <si>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</si>
  <si>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</si>
  <si>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</si>
  <si>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</si>
  <si>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</si>
  <si>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</si>
  <si>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</si>
  <si>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</si>
  <si>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</si>
  <si>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</si>
  <si>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</si>
  <si>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</si>
  <si>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</si>
  <si>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</si>
  <si>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</si>
  <si>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</si>
  <si>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</si>
  <si>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</si>
  <si>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</si>
  <si>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</si>
  <si>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</si>
  <si>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</si>
  <si>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</si>
  <si>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</si>
  <si>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</si>
  <si>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</si>
  <si>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</si>
  <si>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</si>
  <si>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</si>
  <si>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</si>
  <si>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</si>
  <si>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</si>
  <si>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</si>
  <si>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</si>
  <si>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</si>
  <si>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</si>
  <si>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</si>
  <si>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</si>
  <si>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</si>
  <si>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</si>
  <si>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</si>
  <si>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</si>
  <si>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</si>
  <si>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</si>
  <si>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</si>
  <si>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</si>
  <si>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</si>
  <si>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</si>
  <si>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</si>
  <si>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</si>
  <si>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</si>
  <si>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</si>
  <si>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</si>
  <si>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</si>
  <si>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</si>
  <si>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</si>
  <si>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</si>
  <si>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</si>
  <si>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</si>
  <si>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</si>
  <si>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</si>
  <si>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</si>
  <si>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</si>
  <si>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</si>
  <si>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</si>
  <si>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</si>
  <si>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</si>
  <si>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</si>
  <si>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</si>
  <si>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</si>
  <si>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</si>
  <si>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</si>
  <si>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</si>
  <si>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</si>
  <si>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</si>
  <si>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</si>
  <si>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</si>
  <si>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</si>
  <si>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</si>
  <si>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</si>
  <si>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</si>
  <si>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</si>
  <si>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</si>
  <si>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</si>
  <si>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</si>
  <si>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</si>
  <si>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</si>
  <si>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</si>
  <si>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</si>
  <si>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</si>
  <si>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</si>
  <si>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</si>
  <si>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</si>
  <si>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</si>
  <si>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</si>
  <si>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</si>
  <si>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</si>
  <si>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</si>
  <si>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</si>
  <si>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</si>
  <si>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</si>
  <si>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</si>
  <si>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</si>
  <si>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</si>
  <si>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</si>
  <si>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</si>
  <si>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</si>
  <si>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</si>
  <si>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</si>
  <si>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</si>
  <si>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</si>
  <si>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</si>
  <si>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</si>
  <si>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</si>
  <si>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</si>
  <si>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</si>
  <si>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</si>
  <si>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</si>
  <si>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</si>
  <si>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</si>
  <si>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</si>
  <si>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</si>
  <si>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</si>
  <si>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</si>
  <si>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</si>
  <si>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</si>
  <si>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</si>
  <si>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</si>
  <si>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</si>
  <si>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</si>
  <si>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</si>
  <si>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</si>
  <si>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</si>
  <si>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</si>
  <si>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</si>
  <si>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</si>
  <si>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</si>
  <si>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</si>
  <si>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</si>
  <si>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</si>
  <si>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</si>
  <si>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</si>
  <si>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</si>
  <si>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</si>
  <si>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</si>
  <si>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</si>
  <si>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</si>
  <si>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</si>
  <si>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</si>
  <si>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</si>
  <si>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</si>
  <si>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</si>
  <si>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</si>
  <si>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</si>
  <si>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</si>
  <si>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</si>
  <si>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</si>
  <si>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</si>
  <si>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</si>
  <si>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</si>
  <si>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</si>
  <si>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</si>
  <si>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</si>
  <si>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</si>
  <si>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</si>
  <si>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</si>
  <si>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</si>
  <si>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</si>
  <si>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</si>
  <si>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</si>
  <si>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</si>
  <si>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</si>
  <si>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</si>
  <si>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</si>
  <si>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</si>
  <si>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</si>
  <si>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</si>
  <si>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</si>
  <si>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</si>
  <si>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</si>
  <si>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</si>
  <si>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</si>
  <si>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</si>
  <si>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</si>
  <si>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</si>
  <si>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</si>
  <si>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</si>
  <si>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</si>
  <si>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</si>
  <si>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</si>
  <si>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</si>
  <si>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</si>
  <si>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</si>
  <si>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</si>
  <si>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</si>
  <si>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</si>
  <si>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</si>
  <si>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</si>
  <si>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</si>
  <si>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</si>
  <si>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</si>
  <si>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</si>
  <si>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</si>
  <si>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</si>
  <si>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</si>
  <si>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</si>
  <si>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</si>
  <si>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</si>
  <si>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</si>
  <si>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</si>
  <si>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</si>
  <si>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</si>
  <si>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</si>
  <si>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</si>
  <si>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</si>
  <si>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</si>
  <si>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</si>
  <si>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</si>
  <si>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</si>
  <si>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</si>
  <si>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</si>
  <si>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</si>
  <si>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</si>
  <si>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</si>
  <si>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</si>
  <si>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</si>
  <si>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</si>
  <si>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</si>
  <si>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</si>
  <si>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</si>
  <si>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</si>
  <si>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</si>
  <si>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</si>
  <si>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</si>
  <si>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</si>
  <si>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</si>
  <si>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</si>
  <si>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</si>
  <si>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</si>
  <si>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</si>
  <si>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</si>
  <si>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</si>
  <si>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</si>
  <si>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</si>
  <si>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</si>
  <si>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</si>
  <si>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</si>
  <si>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</si>
  <si>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</si>
  <si>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</si>
  <si>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</si>
  <si>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</si>
  <si>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</si>
  <si>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</si>
  <si>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</si>
  <si>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</si>
  <si>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</si>
  <si>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</si>
  <si>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</si>
  <si>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</si>
  <si>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</si>
  <si>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</si>
  <si>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</si>
  <si>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</si>
  <si>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</si>
  <si>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</si>
  <si>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</si>
  <si>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</si>
  <si>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</si>
  <si>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</si>
  <si>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</si>
  <si>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</si>
  <si>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</si>
  <si>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</si>
  <si>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</si>
  <si>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</si>
  <si>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</si>
  <si>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</si>
  <si>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</si>
  <si>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</si>
  <si>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</si>
  <si>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</si>
  <si>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</si>
  <si>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</si>
  <si>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</si>
  <si>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</si>
  <si>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</si>
  <si>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</si>
  <si>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</si>
  <si>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</si>
  <si>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</si>
  <si>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</si>
  <si>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</si>
  <si>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</si>
  <si>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</si>
  <si>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</si>
  <si>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</si>
  <si>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</si>
  <si>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</si>
  <si>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</si>
  <si>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</si>
  <si>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</si>
  <si>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</si>
  <si>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</si>
  <si>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</si>
  <si>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</si>
  <si>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</si>
  <si>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</si>
  <si>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</si>
  <si>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</si>
  <si>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</si>
  <si>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</si>
  <si>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</si>
  <si>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</si>
  <si>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</si>
  <si>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</si>
  <si>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</si>
  <si>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</si>
  <si>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</si>
  <si>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</si>
  <si>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</si>
  <si>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</si>
  <si>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</si>
  <si>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</si>
  <si>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</si>
  <si>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</si>
  <si>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</si>
  <si>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</si>
  <si>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</si>
  <si>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</si>
  <si>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</si>
  <si>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</si>
  <si>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</si>
  <si>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</si>
  <si>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</si>
  <si>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</si>
  <si>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</si>
  <si>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</si>
  <si>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</si>
  <si>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</si>
  <si>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</si>
  <si>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</si>
  <si>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</si>
  <si>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</si>
  <si>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</si>
  <si>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</si>
  <si>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</si>
  <si>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</si>
  <si>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</si>
  <si>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</si>
  <si>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</si>
  <si>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</si>
  <si>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</si>
  <si>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</si>
  <si>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</si>
  <si>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</si>
  <si>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</si>
  <si>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</si>
  <si>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</si>
  <si>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</si>
  <si>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</si>
  <si>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</si>
  <si>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</si>
  <si>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</si>
  <si>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</si>
  <si>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</si>
  <si>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</si>
  <si>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</si>
  <si>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</si>
  <si>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</si>
  <si>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</si>
  <si>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</si>
  <si>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</si>
  <si>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</si>
  <si>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</si>
  <si>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</si>
  <si>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</si>
  <si>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</si>
  <si>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</si>
  <si>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</si>
  <si>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</si>
  <si>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</si>
  <si>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</si>
  <si>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</si>
  <si>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</si>
  <si>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</si>
  <si>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</si>
  <si>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</si>
  <si>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</si>
  <si>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</si>
  <si>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</si>
  <si>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</si>
  <si>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</si>
  <si>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</si>
  <si>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</si>
  <si>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</si>
  <si>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</si>
  <si>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</si>
  <si>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</si>
  <si>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</si>
  <si>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</si>
  <si>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</si>
  <si>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</si>
  <si>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</si>
  <si>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</si>
  <si>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</si>
  <si>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</si>
  <si>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</si>
  <si>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</si>
  <si>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</si>
  <si>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</si>
  <si>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</si>
  <si>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</si>
  <si>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</si>
  <si>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</si>
  <si>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</si>
  <si>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</si>
  <si>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</si>
  <si>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</si>
  <si>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</si>
  <si>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</si>
  <si>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</si>
  <si>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</si>
  <si>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</si>
  <si>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</si>
  <si>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</si>
  <si>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</si>
  <si>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</si>
  <si>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</si>
  <si>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</si>
  <si>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</si>
  <si>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</si>
  <si>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</si>
  <si>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</si>
  <si>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</si>
  <si>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</si>
  <si>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</si>
  <si>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</si>
  <si>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</si>
  <si>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</si>
  <si>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</si>
  <si>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</si>
  <si>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</si>
  <si>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</si>
  <si>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</si>
  <si>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</si>
  <si>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</si>
  <si>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</si>
  <si>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</si>
  <si>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</si>
  <si>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</si>
  <si>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</si>
  <si>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</si>
  <si>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</si>
  <si>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</si>
  <si>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</si>
  <si>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</si>
  <si>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</si>
  <si>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</si>
  <si>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</si>
  <si>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</si>
  <si>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</si>
  <si>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</si>
  <si>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</si>
  <si>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</si>
  <si>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</si>
  <si>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</si>
  <si>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</si>
  <si>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</si>
  <si>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</si>
  <si>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</si>
  <si>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</si>
  <si>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</si>
  <si>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</si>
  <si>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</si>
  <si>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</si>
  <si>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</si>
  <si>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</si>
  <si>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</si>
  <si>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</si>
  <si>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</si>
  <si>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</si>
  <si>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</si>
  <si>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</si>
  <si>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</si>
  <si>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</si>
  <si>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</si>
  <si>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</si>
  <si>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</si>
  <si>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</si>
  <si>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</si>
  <si>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</si>
  <si>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</si>
  <si>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</si>
  <si>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</si>
  <si>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</si>
  <si>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</si>
  <si>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</si>
  <si>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</si>
  <si>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</si>
  <si>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</si>
  <si>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</si>
  <si>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</si>
  <si>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</si>
  <si>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</si>
  <si>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</si>
  <si>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</si>
  <si>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</si>
  <si>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</si>
  <si>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</si>
  <si>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</si>
  <si>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</si>
  <si>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</si>
  <si>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</si>
  <si>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</si>
  <si>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</si>
  <si>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</si>
  <si>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</si>
  <si>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</si>
  <si>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</si>
  <si>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</si>
  <si>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</si>
  <si>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</si>
  <si>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</si>
  <si>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</si>
  <si>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</si>
  <si>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</si>
  <si>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</si>
  <si>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</si>
  <si>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</si>
  <si>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</si>
  <si>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</si>
  <si>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</si>
  <si>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</si>
  <si>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</si>
  <si>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</si>
  <si>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</si>
  <si>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</si>
  <si>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</si>
  <si>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</si>
  <si>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</si>
  <si>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</si>
  <si>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</si>
  <si>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</si>
  <si>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</si>
  <si>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</si>
  <si>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</si>
  <si>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</si>
  <si>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</si>
  <si>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</si>
  <si>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</si>
  <si>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</si>
  <si>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</si>
  <si>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</si>
  <si>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</si>
  <si>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</si>
  <si>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</si>
  <si>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</si>
  <si>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</si>
  <si>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</si>
  <si>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</si>
  <si>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</si>
  <si>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</si>
  <si>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</si>
  <si>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</si>
  <si>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</si>
  <si>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</si>
  <si>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</si>
  <si>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</si>
  <si>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</si>
  <si>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</si>
  <si>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</si>
  <si>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</si>
  <si>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</si>
  <si>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</si>
  <si>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</si>
  <si>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</si>
  <si>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</si>
  <si>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</si>
  <si>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</si>
  <si>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</si>
  <si>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</si>
  <si>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</si>
  <si>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</si>
  <si>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</si>
  <si>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</si>
  <si>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</si>
  <si>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</si>
  <si>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</si>
  <si>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</si>
  <si>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</si>
  <si>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</si>
  <si>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</si>
  <si>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</si>
  <si>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</si>
  <si>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</si>
  <si>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</si>
  <si>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</si>
  <si>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</si>
  <si>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</si>
  <si>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</si>
  <si>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</si>
  <si>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</si>
  <si>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</si>
  <si>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</si>
  <si>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</si>
  <si>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</si>
  <si>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</si>
  <si>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</si>
  <si>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</si>
  <si>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</si>
  <si>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</si>
  <si>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</si>
  <si>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</si>
  <si>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</si>
  <si>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</si>
  <si>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</si>
  <si>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</si>
  <si>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</si>
  <si>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</si>
  <si>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</si>
  <si>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</si>
  <si>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</si>
  <si>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</si>
  <si>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</si>
  <si>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</si>
  <si>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</si>
  <si>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</si>
  <si>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</si>
  <si>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</si>
  <si>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</si>
  <si>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</si>
  <si>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</si>
  <si>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</si>
  <si>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</si>
  <si>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</si>
  <si>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</si>
  <si>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</si>
  <si>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</si>
  <si>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</si>
  <si>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</si>
  <si>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</si>
  <si>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</si>
  <si>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</si>
  <si>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</si>
  <si>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</si>
  <si>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</si>
  <si>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</si>
  <si>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</si>
  <si>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</si>
  <si>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</si>
  <si>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</si>
  <si>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</si>
  <si>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</si>
  <si>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</si>
  <si>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</si>
  <si>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</si>
  <si>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</si>
  <si>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</si>
  <si>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</si>
  <si>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</si>
  <si>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</si>
  <si>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</si>
  <si>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</si>
  <si>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</si>
  <si>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</si>
  <si>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</si>
  <si>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</si>
  <si>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</si>
  <si>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</si>
  <si>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</si>
  <si>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</si>
  <si>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</si>
  <si>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</si>
  <si>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</si>
  <si>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</si>
  <si>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</si>
  <si>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</si>
  <si>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</si>
  <si>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</si>
  <si>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</si>
  <si>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</si>
  <si>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</si>
  <si>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</si>
  <si>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</si>
  <si>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</si>
  <si>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</si>
  <si>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</si>
  <si>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</si>
  <si>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</si>
  <si>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</si>
  <si>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</si>
  <si>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</si>
  <si>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</si>
  <si>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</si>
  <si>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</si>
  <si>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</si>
  <si>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</si>
  <si>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</si>
  <si>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</si>
  <si>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</si>
  <si>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</si>
  <si>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</si>
  <si>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</si>
  <si>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</si>
  <si>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</si>
  <si>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</si>
  <si>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</si>
  <si>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</si>
  <si>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</si>
  <si>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</si>
  <si>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</si>
  <si>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</si>
  <si>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</si>
  <si>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</si>
  <si>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</si>
  <si>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</si>
  <si>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</si>
  <si>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</si>
  <si>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</si>
  <si>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</si>
  <si>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</si>
  <si>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</si>
  <si>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</si>
  <si>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</si>
  <si>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</si>
  <si>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</si>
  <si>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</si>
  <si>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</si>
  <si>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</si>
  <si>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</si>
  <si>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</si>
  <si>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</si>
  <si>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</si>
  <si>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</si>
  <si>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</si>
  <si>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</si>
  <si>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</si>
  <si>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</si>
  <si>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</si>
  <si>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</si>
  <si>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</si>
  <si>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</si>
  <si>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</si>
  <si>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</si>
  <si>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</si>
  <si>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</si>
  <si>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</si>
  <si>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</si>
  <si>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</si>
  <si>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</si>
  <si>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</si>
  <si>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</si>
  <si>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</si>
  <si>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</si>
  <si>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</si>
  <si>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</si>
  <si>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</si>
  <si>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</si>
  <si>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</si>
  <si>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</si>
  <si>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</si>
  <si>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</si>
  <si>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</si>
  <si>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</si>
  <si>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</si>
  <si>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</si>
  <si>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</si>
  <si>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</si>
  <si>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</si>
  <si>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</si>
  <si>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</si>
  <si>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</si>
  <si>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</si>
  <si>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</si>
  <si>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</si>
  <si>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</si>
  <si>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</si>
  <si>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</si>
  <si>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</si>
  <si>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</si>
  <si>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</si>
  <si>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</si>
  <si>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</si>
  <si>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</si>
  <si>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</si>
  <si>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</si>
  <si>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</si>
  <si>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</si>
  <si>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</si>
  <si>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</si>
  <si>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</si>
  <si>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</si>
  <si>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</si>
  <si>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</si>
  <si>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</si>
  <si>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</si>
  <si>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</si>
  <si>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</si>
  <si>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</si>
  <si>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</si>
  <si>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</si>
  <si>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</si>
  <si>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</si>
  <si>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</si>
  <si>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</si>
  <si>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</si>
  <si>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</si>
  <si>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</si>
  <si>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</si>
  <si>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</si>
  <si>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</si>
  <si>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</si>
  <si>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</si>
  <si>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</si>
  <si>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</si>
  <si>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</si>
  <si>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</si>
  <si>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</si>
  <si>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</si>
  <si>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</si>
  <si>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</si>
  <si>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</si>
  <si>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</si>
  <si>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</si>
  <si>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</si>
  <si>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</si>
  <si>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</si>
  <si>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</si>
  <si>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</si>
  <si>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</si>
  <si>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</si>
  <si>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</si>
  <si>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</si>
  <si>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</si>
  <si>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</si>
  <si>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</si>
  <si>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</si>
  <si>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</si>
  <si>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</si>
  <si>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</si>
  <si>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</si>
  <si>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</si>
  <si>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</si>
  <si>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</si>
  <si>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</si>
  <si>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</si>
  <si>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</si>
  <si>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</si>
  <si>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</si>
  <si>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</si>
  <si>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</si>
  <si>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</si>
  <si>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</si>
  <si>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</si>
  <si>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</si>
  <si>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</si>
  <si>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</si>
  <si>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</si>
  <si>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</si>
  <si>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</si>
  <si>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</si>
  <si>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</si>
  <si>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</si>
  <si>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</si>
  <si>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</si>
  <si>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</si>
  <si>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</si>
  <si>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</si>
  <si>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</si>
  <si>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</si>
  <si>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</si>
  <si>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</si>
  <si>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</si>
  <si>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</si>
  <si>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</si>
  <si>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</si>
  <si>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</si>
  <si>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</si>
  <si>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</si>
  <si>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</si>
  <si>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</si>
  <si>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</si>
  <si>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</si>
  <si>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</si>
  <si>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</si>
  <si>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</si>
  <si>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</si>
  <si>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</si>
  <si>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</si>
  <si>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</si>
  <si>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</si>
  <si>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</si>
  <si>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</si>
  <si>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</si>
  <si>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</si>
  <si>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</si>
  <si>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</si>
  <si>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</si>
  <si>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</si>
  <si>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</si>
  <si>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</si>
  <si>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</si>
  <si>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</si>
  <si>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</si>
  <si>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</si>
  <si>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</si>
  <si>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</si>
  <si>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</si>
  <si>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</si>
  <si>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</si>
  <si>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</si>
  <si>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</si>
  <si>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</si>
  <si>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</si>
  <si>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</si>
  <si>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</si>
  <si>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</si>
  <si>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</si>
  <si>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</si>
  <si>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</si>
  <si>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</si>
  <si>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</si>
  <si>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</si>
  <si>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</si>
  <si>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</si>
  <si>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</si>
  <si>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</si>
  <si>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</si>
  <si>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</si>
  <si>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</si>
  <si>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</si>
  <si>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</si>
  <si>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</si>
  <si>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</si>
  <si>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</si>
  <si>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</si>
  <si>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</si>
  <si>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</si>
  <si>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</si>
  <si>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</si>
  <si>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</si>
  <si>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</si>
  <si>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</si>
  <si>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</si>
  <si>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</si>
  <si>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</si>
  <si>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</si>
  <si>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</si>
  <si>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</si>
  <si>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</si>
  <si>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</si>
  <si>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</si>
  <si>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</si>
  <si>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</si>
  <si>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</si>
  <si>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</si>
  <si>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</si>
  <si>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</si>
  <si>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</si>
  <si>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</si>
  <si>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</si>
  <si>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</si>
  <si>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</si>
  <si>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</si>
  <si>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</si>
  <si>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</si>
  <si>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</si>
  <si>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</si>
  <si>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</si>
  <si>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</si>
  <si>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</si>
  <si>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</si>
  <si>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</si>
  <si>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</si>
  <si>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</si>
  <si>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</si>
  <si>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</si>
  <si>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</si>
  <si>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</si>
  <si>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</si>
  <si>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</si>
  <si>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</si>
  <si>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</si>
  <si>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</si>
  <si>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</si>
  <si>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</si>
  <si>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</si>
  <si>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</si>
  <si>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</si>
  <si>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</si>
  <si>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</si>
  <si>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</si>
  <si>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</si>
  <si>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</si>
  <si>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</si>
  <si>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</si>
  <si>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</si>
  <si>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</si>
  <si>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</si>
  <si>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</si>
  <si>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</si>
  <si>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</si>
  <si>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</si>
  <si>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</si>
  <si>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</si>
  <si>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</si>
  <si>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</si>
  <si>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</si>
  <si>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</si>
  <si>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</si>
  <si>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</si>
  <si>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</si>
  <si>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</si>
  <si>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</si>
  <si>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</si>
  <si>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</si>
  <si>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</si>
  <si>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</si>
  <si>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</si>
  <si>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</si>
  <si>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</si>
  <si>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</si>
  <si>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</si>
  <si>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</si>
  <si>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</si>
  <si>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</si>
  <si>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</si>
  <si>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</si>
  <si>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</si>
  <si>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</si>
  <si>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</si>
  <si>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</si>
  <si>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</si>
  <si>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</si>
  <si>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</si>
  <si>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</si>
  <si>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</si>
  <si>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</si>
  <si>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</si>
  <si>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</si>
  <si>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</si>
  <si>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</si>
  <si>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</si>
  <si>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</si>
  <si>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</si>
  <si>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</si>
  <si>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</si>
  <si>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</si>
  <si>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</si>
  <si>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</si>
  <si>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</si>
  <si>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</si>
  <si>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</si>
  <si>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</si>
  <si>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</si>
  <si>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</si>
  <si>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</si>
  <si>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</si>
  <si>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</si>
  <si>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</si>
  <si>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</si>
  <si>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</si>
  <si>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</si>
  <si>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</si>
  <si>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</si>
  <si>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</si>
  <si>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</si>
  <si>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</si>
  <si>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</si>
  <si>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</si>
  <si>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</si>
  <si>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</si>
  <si>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</si>
  <si>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</si>
  <si>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</si>
  <si>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</si>
  <si>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</si>
  <si>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</si>
  <si>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</si>
  <si>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</si>
  <si>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</si>
  <si>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</si>
  <si>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</si>
  <si>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</si>
  <si>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</si>
  <si>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</si>
  <si>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</si>
  <si>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</si>
  <si>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</si>
  <si>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</si>
  <si>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</si>
  <si>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</si>
  <si>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</si>
  <si>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</si>
  <si>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</si>
  <si>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</si>
  <si>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</si>
  <si>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</si>
  <si>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</si>
  <si>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</si>
  <si>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</si>
  <si>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</si>
  <si>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</si>
  <si>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</si>
  <si>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</si>
  <si>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</si>
  <si>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</si>
  <si>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</si>
  <si>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</si>
  <si>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</si>
  <si>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</si>
  <si>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</si>
  <si>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</si>
  <si>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</si>
  <si>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</si>
  <si>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</si>
  <si>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</si>
  <si>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</si>
  <si>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</si>
  <si>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</si>
  <si>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</si>
  <si>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</si>
  <si>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</si>
  <si>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</si>
  <si>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</si>
  <si>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</si>
  <si>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</si>
  <si>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</si>
  <si>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</si>
  <si>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</si>
  <si>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</si>
  <si>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</si>
  <si>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</si>
  <si>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</si>
  <si>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</si>
  <si>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</si>
  <si>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</si>
  <si>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</si>
  <si>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</si>
  <si>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</si>
  <si>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</si>
  <si>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</si>
  <si>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</si>
  <si>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</si>
  <si>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</si>
  <si>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</si>
  <si>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</si>
  <si>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</si>
  <si>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</si>
  <si>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</si>
  <si>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</si>
  <si>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</si>
  <si>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</si>
  <si>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</si>
  <si>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</si>
  <si>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</si>
  <si>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</si>
  <si>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</si>
  <si>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</si>
  <si>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</si>
  <si>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</si>
  <si>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</si>
  <si>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</si>
  <si>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</si>
  <si>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</si>
  <si>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</si>
  <si>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</si>
  <si>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</si>
  <si>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</si>
  <si>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</si>
  <si>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</si>
  <si>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</si>
  <si>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</si>
  <si>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</si>
  <si>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</si>
  <si>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</si>
  <si>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</si>
  <si>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</si>
  <si>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</si>
  <si>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</si>
  <si>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</si>
  <si>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</si>
  <si>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</si>
  <si>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</si>
  <si>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</si>
  <si>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</si>
  <si>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</si>
  <si>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</si>
  <si>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</si>
  <si>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</si>
  <si>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</si>
  <si>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</si>
  <si>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</si>
  <si>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</si>
  <si>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</si>
  <si>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</si>
  <si>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</si>
  <si>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</si>
  <si>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</si>
  <si>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</si>
  <si>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</si>
  <si>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</si>
  <si>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</si>
  <si>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</si>
  <si>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</si>
  <si>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</si>
  <si>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</si>
  <si>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</si>
  <si>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</si>
  <si>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</si>
  <si>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</si>
  <si>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</si>
  <si>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</si>
  <si>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</si>
  <si>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</si>
  <si>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</si>
  <si>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</si>
  <si>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</si>
  <si>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</si>
  <si>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</si>
  <si>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</si>
  <si>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</si>
  <si>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</si>
  <si>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</si>
  <si>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</si>
  <si>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</si>
  <si>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</si>
  <si>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</si>
  <si>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</si>
  <si>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</si>
  <si>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</si>
  <si>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</si>
  <si>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</si>
  <si>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</si>
  <si>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</si>
  <si>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</si>
  <si>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</si>
  <si>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</si>
  <si>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</si>
  <si>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</si>
  <si>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</si>
  <si>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</si>
  <si>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</si>
  <si>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</si>
  <si>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</si>
  <si>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</si>
  <si>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</si>
  <si>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</si>
  <si>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</si>
  <si>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</si>
  <si>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</si>
  <si>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</si>
  <si>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</si>
  <si>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</si>
  <si>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</si>
  <si>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</si>
  <si>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</si>
  <si>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</si>
  <si>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</si>
  <si>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</si>
  <si>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</si>
  <si>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</si>
  <si>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</si>
  <si>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</si>
  <si>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</si>
  <si>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</si>
  <si>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</si>
  <si>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</si>
  <si>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</si>
  <si>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</si>
  <si>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</si>
  <si>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</si>
  <si>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</si>
  <si>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</si>
  <si>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</si>
  <si>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</si>
  <si>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</si>
  <si>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</si>
  <si>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</si>
  <si>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</si>
  <si>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</si>
  <si>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</si>
  <si>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</si>
  <si>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</si>
  <si>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</si>
  <si>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</si>
  <si>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</si>
  <si>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</si>
  <si>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</si>
  <si>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</si>
  <si>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</si>
  <si>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</si>
  <si>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</si>
  <si>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</si>
  <si>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</si>
  <si>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</si>
  <si>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</si>
  <si>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</si>
  <si>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</si>
  <si>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</si>
  <si>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</si>
  <si>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</si>
  <si>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</si>
  <si>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</si>
  <si>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</si>
  <si>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</si>
  <si>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</si>
  <si>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</si>
  <si>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</si>
  <si>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</si>
  <si>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</si>
  <si>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</si>
  <si>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</si>
  <si>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</si>
  <si>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</si>
  <si>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</si>
  <si>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</si>
  <si>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</si>
  <si>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</si>
  <si>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</si>
  <si>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</si>
  <si>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</si>
  <si>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</si>
  <si>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</si>
  <si>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</si>
  <si>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</si>
  <si>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</si>
  <si>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</si>
  <si>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</si>
  <si>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</si>
  <si>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</si>
  <si>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</si>
  <si>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</si>
  <si>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</si>
  <si>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</si>
  <si>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</si>
  <si>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</si>
  <si>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</si>
  <si>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</si>
  <si>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</si>
  <si>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</si>
  <si>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</si>
  <si>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</si>
  <si>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</si>
  <si>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</si>
  <si>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</si>
  <si>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</si>
  <si>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</si>
  <si>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</si>
  <si>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</si>
  <si>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</si>
  <si>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</si>
  <si>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</si>
  <si>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</si>
  <si>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</si>
  <si>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</si>
  <si>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</si>
  <si>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</si>
  <si>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</si>
  <si>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</si>
  <si>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</si>
  <si>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</si>
  <si>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</si>
  <si>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</si>
  <si>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</si>
  <si>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</si>
  <si>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</si>
  <si>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</si>
  <si>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</si>
  <si>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</si>
  <si>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</si>
  <si>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</si>
  <si>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</si>
  <si>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</si>
  <si>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</si>
  <si>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</si>
  <si>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</si>
  <si>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</si>
  <si>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</si>
  <si>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</si>
  <si>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</si>
  <si>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</si>
  <si>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</si>
  <si>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</si>
  <si>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</si>
  <si>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</si>
  <si>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</si>
  <si>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</si>
  <si>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</si>
  <si>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</si>
  <si>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</si>
  <si>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</si>
  <si>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</si>
  <si>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</si>
  <si>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</si>
  <si>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</si>
  <si>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</si>
  <si>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</si>
  <si>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</si>
  <si>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</si>
  <si>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</si>
  <si>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</si>
  <si>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</si>
  <si>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</si>
  <si>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</si>
  <si>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</si>
  <si>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</si>
  <si>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</si>
  <si>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</si>
  <si>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</si>
  <si>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</si>
  <si>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</si>
  <si>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</si>
  <si>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</si>
  <si>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</si>
  <si>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</si>
  <si>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</si>
  <si>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</si>
  <si>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</si>
  <si>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</si>
  <si>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</si>
  <si>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</si>
  <si>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</si>
  <si>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</si>
  <si>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</si>
  <si>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</si>
  <si>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</si>
  <si>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</si>
  <si>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</si>
  <si>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</si>
  <si>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</si>
  <si>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</si>
  <si>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</si>
  <si>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</si>
  <si>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</si>
  <si>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</si>
  <si>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</si>
  <si>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</si>
  <si>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</si>
  <si>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</si>
  <si>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</si>
  <si>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</si>
  <si>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</si>
  <si>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</si>
  <si>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</si>
  <si>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</si>
  <si>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</si>
  <si>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</si>
  <si>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</si>
  <si>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</si>
  <si>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</si>
  <si>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</si>
  <si>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</si>
  <si>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</si>
  <si>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</si>
  <si>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</si>
  <si>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</si>
  <si>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</si>
  <si>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</si>
  <si>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</si>
  <si>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</si>
  <si>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</si>
  <si>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</si>
  <si>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</si>
  <si>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</si>
  <si>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</si>
  <si>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</si>
  <si>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</si>
  <si>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</si>
  <si>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</si>
  <si>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</si>
  <si>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</si>
  <si>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</si>
  <si>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</si>
  <si>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</si>
  <si>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</si>
  <si>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</si>
  <si>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</si>
  <si>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</si>
  <si>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</si>
  <si>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</si>
  <si>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</si>
  <si>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</si>
  <si>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</si>
  <si>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</si>
  <si>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</si>
  <si>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</si>
  <si>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</si>
  <si>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</si>
  <si>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</si>
  <si>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</si>
  <si>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</si>
  <si>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</si>
  <si>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</si>
  <si>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</si>
  <si>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</si>
  <si>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</si>
  <si>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</si>
  <si>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</si>
  <si>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</si>
  <si>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</si>
  <si>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</si>
  <si>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</si>
  <si>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</si>
  <si>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</si>
  <si>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</si>
  <si>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</si>
  <si>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</si>
  <si>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</si>
  <si>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</si>
  <si>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</si>
  <si>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</si>
  <si>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</si>
  <si>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</si>
  <si>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</si>
  <si>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</si>
  <si>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</si>
  <si>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</si>
  <si>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</si>
  <si>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</si>
  <si>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</si>
  <si>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</si>
  <si>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</si>
  <si>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</si>
  <si>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</si>
  <si>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</si>
  <si>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</si>
  <si>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</si>
  <si>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</si>
  <si>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</si>
  <si>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</si>
  <si>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</si>
  <si>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</si>
  <si>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</si>
  <si>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</si>
  <si>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</si>
  <si>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</si>
  <si>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</si>
  <si>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</si>
  <si>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</si>
  <si>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</si>
  <si>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</si>
  <si>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</si>
  <si>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</si>
  <si>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</si>
  <si>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</si>
  <si>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</si>
  <si>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</si>
  <si>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</si>
  <si>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</si>
  <si>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</si>
  <si>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</si>
  <si>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</si>
  <si>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</si>
  <si>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</si>
  <si>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</si>
  <si>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</si>
  <si>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</si>
  <si>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</si>
  <si>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</si>
  <si>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</si>
  <si>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</si>
  <si>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</si>
  <si>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</si>
  <si>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</si>
  <si>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</si>
  <si>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</si>
  <si>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</si>
  <si>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</si>
  <si>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</si>
  <si>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</si>
  <si>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</si>
  <si>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</si>
  <si>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</si>
  <si>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</si>
  <si>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</si>
  <si>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</si>
  <si>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</si>
  <si>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</si>
  <si>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</si>
  <si>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</si>
  <si>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</si>
  <si>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</si>
  <si>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</si>
  <si>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</si>
  <si>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</si>
  <si>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</si>
  <si>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</si>
  <si>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</si>
  <si>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</si>
  <si>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</si>
  <si>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</si>
  <si>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</si>
  <si>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</si>
  <si>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</si>
  <si>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</si>
  <si>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</si>
  <si>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</si>
  <si>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</si>
  <si>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</si>
  <si>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</si>
  <si>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</si>
  <si>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</si>
  <si>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</si>
  <si>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</si>
  <si>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</si>
  <si>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</si>
  <si>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</si>
  <si>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</si>
  <si>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</si>
  <si>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</si>
  <si>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</si>
  <si>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</si>
  <si>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</si>
  <si>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</si>
  <si>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</si>
  <si>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</si>
  <si>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</si>
  <si>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</si>
  <si>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</si>
  <si>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</si>
  <si>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</si>
  <si>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</si>
  <si>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</si>
  <si>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</si>
  <si>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</si>
  <si>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</si>
  <si>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</si>
  <si>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</si>
  <si>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</si>
  <si>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</si>
  <si>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</si>
  <si>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</si>
  <si>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</si>
  <si>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</si>
  <si>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</si>
  <si>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</si>
  <si>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</si>
  <si>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</si>
  <si>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</si>
  <si>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</si>
  <si>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</si>
  <si>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</si>
  <si>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</si>
  <si>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</si>
  <si>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</si>
  <si>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</si>
  <si>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</si>
  <si>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</si>
  <si>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</si>
  <si>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</si>
  <si>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</si>
  <si>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</si>
  <si>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</si>
  <si>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</si>
  <si>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</si>
  <si>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</si>
  <si>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</si>
  <si>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</si>
  <si>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</si>
  <si>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</si>
  <si>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</si>
  <si>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</si>
  <si>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</si>
  <si>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</si>
  <si>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</si>
  <si>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</si>
  <si>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</si>
  <si>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</si>
  <si>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</si>
  <si>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</si>
  <si>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</si>
  <si>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</si>
  <si>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</si>
  <si>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</si>
  <si>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</si>
  <si>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</si>
  <si>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</si>
  <si>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</si>
  <si>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</si>
  <si>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</si>
  <si>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</si>
  <si>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</si>
  <si>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</si>
  <si>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</si>
  <si>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</si>
  <si>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</si>
  <si>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</si>
  <si>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</si>
  <si>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</si>
  <si>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</si>
  <si>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</si>
  <si>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</si>
  <si>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</si>
  <si>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</si>
  <si>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</si>
  <si>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</si>
  <si>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</si>
  <si>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</si>
  <si>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</si>
  <si>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</si>
  <si>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</si>
  <si>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</si>
  <si>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</si>
  <si>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</si>
  <si>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</si>
  <si>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</si>
  <si>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</si>
  <si>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</si>
  <si>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</si>
  <si>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</si>
  <si>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</si>
  <si>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</si>
  <si>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</si>
  <si>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</si>
  <si>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</si>
  <si>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</si>
  <si>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</si>
  <si>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</si>
  <si>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</si>
  <si>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</si>
  <si>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</si>
  <si>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</si>
  <si>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</si>
  <si>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</si>
  <si>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</si>
  <si>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</si>
  <si>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</si>
  <si>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</si>
  <si>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</si>
  <si>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</si>
  <si>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</si>
  <si>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</si>
  <si>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</si>
  <si>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</si>
  <si>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</si>
  <si>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</si>
  <si>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</si>
  <si>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</si>
  <si>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</si>
  <si>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</si>
  <si>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</si>
  <si>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</si>
  <si>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</si>
  <si>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</si>
  <si>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</si>
  <si>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</si>
  <si>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</si>
  <si>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</si>
  <si>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</si>
  <si>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</si>
  <si>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</si>
  <si>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</si>
  <si>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</si>
  <si>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</si>
  <si>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</si>
  <si>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</si>
  <si>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</si>
  <si>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</si>
  <si>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</si>
  <si>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</si>
  <si>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</si>
  <si>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</si>
  <si>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</si>
  <si>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</si>
  <si>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</si>
  <si>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</si>
  <si>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</si>
  <si>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</si>
  <si>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</si>
  <si>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</si>
  <si>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</si>
  <si>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</si>
  <si>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</si>
  <si>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</si>
  <si>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</si>
  <si>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</si>
  <si>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</si>
  <si>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</si>
  <si>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</si>
  <si>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</si>
  <si>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</si>
  <si>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</si>
  <si>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</si>
  <si>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</si>
  <si>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</si>
  <si>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</si>
  <si>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</si>
  <si>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</si>
  <si>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</si>
  <si>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</si>
  <si>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</si>
  <si>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</si>
  <si>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</si>
  <si>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</si>
  <si>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</si>
  <si>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</si>
  <si>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</si>
  <si>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</si>
  <si>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</si>
  <si>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</si>
  <si>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</si>
  <si>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</si>
  <si>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</si>
  <si>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</si>
  <si>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</si>
  <si>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</si>
  <si>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</si>
  <si>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</si>
  <si>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</si>
  <si>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</si>
  <si>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</si>
  <si>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</si>
  <si>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</si>
  <si>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</si>
  <si>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</si>
  <si>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</si>
  <si>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</si>
  <si>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</si>
  <si>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</si>
  <si>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</si>
  <si>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</si>
  <si>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</si>
  <si>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</si>
  <si>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</si>
  <si>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</si>
  <si>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</si>
  <si>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</si>
  <si>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</si>
  <si>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</si>
  <si>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</si>
  <si>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</si>
  <si>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</si>
  <si>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</si>
  <si>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</si>
  <si>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</si>
  <si>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</si>
  <si>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</si>
  <si>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</si>
  <si>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</si>
  <si>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</si>
  <si>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</si>
  <si>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</si>
  <si>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</si>
  <si>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</si>
  <si>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</si>
  <si>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</si>
  <si>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</si>
  <si>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</si>
  <si>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</si>
  <si>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</si>
  <si>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</si>
  <si>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</si>
  <si>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</si>
  <si>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</si>
  <si>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</si>
  <si>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</si>
  <si>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</si>
  <si>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</si>
  <si>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</si>
  <si>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</si>
  <si>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</si>
  <si>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</si>
  <si>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</si>
  <si>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</si>
  <si>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</si>
  <si>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</si>
  <si>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</si>
  <si>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</si>
  <si>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</si>
  <si>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</si>
  <si>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</si>
  <si>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</si>
  <si>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</si>
  <si>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</si>
  <si>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</si>
  <si>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</si>
  <si>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</si>
  <si>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</si>
  <si>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</si>
  <si>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</si>
  <si>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</si>
  <si>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</si>
  <si>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</si>
  <si>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</si>
  <si>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</si>
  <si>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</si>
  <si>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</si>
  <si>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</si>
  <si>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</si>
  <si>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</si>
  <si>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</si>
  <si>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</si>
  <si>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</si>
  <si>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</si>
  <si>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</si>
  <si>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</si>
  <si>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</si>
  <si>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</si>
  <si>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</si>
  <si>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</si>
  <si>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</si>
  <si>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</si>
  <si>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</si>
  <si>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</si>
  <si>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</si>
  <si>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</si>
  <si>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</si>
  <si>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</si>
  <si>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</si>
  <si>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</si>
  <si>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</si>
  <si>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</si>
  <si>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</si>
  <si>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</si>
  <si>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</si>
  <si>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</si>
  <si>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</si>
  <si>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</si>
  <si>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</si>
  <si>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</si>
  <si>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</si>
  <si>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</si>
  <si>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</si>
  <si>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</si>
  <si>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</si>
  <si>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</si>
  <si>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</si>
  <si>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</si>
  <si>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</si>
  <si>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</si>
  <si>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</si>
  <si>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</si>
  <si>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</si>
  <si>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</si>
  <si>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</si>
  <si>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</si>
  <si>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</si>
  <si>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</si>
  <si>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</si>
  <si>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</si>
  <si>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</si>
  <si>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</si>
  <si>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</si>
  <si>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</si>
  <si>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</si>
  <si>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</si>
  <si>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</si>
  <si>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</si>
  <si>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</si>
  <si>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</si>
  <si>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</si>
  <si>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</si>
  <si>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</si>
  <si>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</si>
  <si>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</si>
  <si>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</si>
  <si>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</si>
  <si>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</si>
  <si>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</si>
  <si>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</si>
  <si>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</si>
  <si>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</si>
  <si>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</si>
  <si>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</si>
  <si>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</si>
  <si>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</si>
  <si>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</si>
  <si>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</si>
  <si>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</si>
  <si>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</si>
  <si>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</si>
  <si>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</si>
  <si>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</si>
  <si>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</si>
  <si>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</si>
  <si>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</si>
  <si>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</si>
  <si>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</si>
  <si>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</si>
  <si>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</si>
  <si>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</si>
  <si>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</si>
  <si>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</si>
  <si>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</si>
  <si>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</si>
  <si>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</si>
  <si>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</si>
  <si>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</si>
  <si>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</si>
  <si>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</si>
  <si>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</si>
  <si>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</si>
  <si>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</si>
  <si>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</si>
  <si>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</si>
  <si>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</si>
  <si>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</si>
  <si>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</si>
  <si>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</si>
  <si>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</si>
  <si>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</si>
  <si>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</si>
  <si>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</si>
  <si>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</si>
  <si>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</si>
  <si>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</si>
  <si>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</si>
  <si>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</si>
  <si>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</si>
  <si>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</si>
  <si>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</si>
  <si>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</si>
  <si>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</si>
  <si>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</si>
  <si>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</si>
  <si>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</si>
  <si>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</si>
  <si>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</si>
  <si>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</si>
  <si>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</si>
  <si>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</si>
  <si>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</si>
  <si>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</si>
  <si>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</si>
  <si>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</si>
  <si>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</si>
  <si>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</si>
  <si>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</si>
  <si>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</si>
  <si>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</si>
  <si>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</si>
  <si>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</si>
  <si>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</si>
  <si>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</si>
  <si>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</si>
  <si>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</si>
  <si>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</si>
  <si>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</si>
  <si>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</si>
  <si>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</si>
  <si>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</si>
  <si>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</si>
  <si>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</si>
  <si>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</si>
  <si>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</si>
  <si>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</si>
  <si>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</si>
  <si>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</si>
  <si>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</si>
  <si>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</si>
  <si>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</si>
  <si>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</si>
  <si>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</si>
  <si>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</si>
  <si>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</si>
  <si>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</si>
  <si>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</si>
  <si>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</si>
  <si>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</si>
  <si>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</si>
  <si>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</si>
  <si>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</si>
  <si>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</si>
  <si>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</si>
  <si>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</si>
  <si>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</si>
  <si>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</si>
  <si>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</si>
  <si>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</si>
  <si>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</si>
  <si>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</si>
  <si>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</si>
  <si>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</si>
  <si>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</si>
  <si>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</si>
  <si>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</si>
  <si>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</si>
  <si>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</si>
  <si>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</si>
  <si>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</si>
  <si>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</si>
  <si>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</si>
  <si>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</si>
  <si>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</si>
  <si>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</si>
  <si>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</si>
  <si>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</si>
  <si>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</si>
  <si>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</si>
  <si>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</si>
  <si>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</si>
  <si>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</si>
  <si>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</si>
  <si>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</si>
  <si>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</si>
  <si>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</si>
  <si>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</si>
  <si>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</si>
  <si>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</si>
  <si>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</si>
  <si>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</si>
  <si>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</si>
  <si>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</si>
  <si>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</si>
  <si>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</si>
  <si>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</si>
  <si>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</si>
  <si>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</si>
  <si>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</si>
  <si>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</si>
  <si>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</si>
  <si>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</si>
  <si>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</si>
  <si>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</si>
  <si>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</si>
  <si>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</si>
  <si>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</si>
  <si>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</si>
  <si>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</si>
  <si>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</si>
  <si>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</si>
  <si>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</si>
  <si>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</si>
  <si>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</si>
  <si>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</si>
  <si>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</si>
  <si>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</si>
  <si>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</si>
  <si>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</si>
  <si>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</si>
  <si>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</si>
  <si>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</si>
  <si>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</si>
  <si>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</si>
  <si>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</si>
  <si>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</si>
  <si>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</si>
  <si>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</si>
  <si>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</si>
  <si>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</si>
  <si>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</si>
  <si>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</si>
  <si>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</si>
  <si>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</si>
  <si>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</si>
  <si>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</si>
  <si>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</si>
  <si>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</si>
  <si>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</si>
  <si>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</si>
  <si>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</si>
  <si>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</si>
  <si>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</si>
  <si>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</si>
  <si>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</si>
  <si>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</si>
  <si>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</si>
  <si>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</si>
  <si>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</si>
  <si>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</si>
  <si>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</si>
  <si>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</si>
  <si>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</si>
  <si>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</si>
  <si>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</si>
  <si>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</si>
  <si>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</si>
  <si>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</si>
  <si>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</si>
  <si>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</si>
  <si>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</si>
  <si>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</si>
  <si>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</si>
  <si>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</si>
  <si>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</si>
  <si>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</si>
  <si>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</si>
  <si>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</si>
  <si>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</si>
  <si>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</si>
  <si>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</si>
  <si>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</si>
  <si>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</si>
  <si>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</si>
  <si>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</si>
  <si>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</si>
  <si>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</si>
  <si>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</si>
  <si>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</si>
  <si>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</si>
  <si>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</si>
  <si>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</si>
  <si>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</si>
  <si>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</si>
  <si>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</si>
  <si>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</si>
  <si>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</si>
  <si>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</si>
  <si>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</si>
  <si>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</si>
  <si>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</si>
  <si>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</si>
  <si>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</si>
  <si>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</si>
  <si>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</si>
  <si>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</si>
  <si>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</si>
  <si>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</si>
  <si>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</si>
  <si>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</si>
  <si>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</si>
  <si>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</si>
  <si>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</si>
  <si>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</si>
  <si>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</si>
  <si>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</si>
  <si>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</si>
  <si>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</si>
  <si>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</si>
  <si>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</si>
  <si>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</si>
  <si>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</si>
  <si>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</si>
  <si>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</si>
  <si>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</si>
  <si>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</si>
  <si>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</si>
  <si>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</si>
  <si>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</si>
  <si>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</si>
  <si>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</si>
  <si>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</si>
  <si>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</si>
  <si>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</si>
  <si>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</si>
  <si>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</si>
  <si>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</si>
  <si>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</si>
  <si>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</si>
  <si>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</si>
  <si>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</si>
  <si>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</si>
  <si>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</si>
  <si>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</si>
  <si>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</si>
  <si>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</si>
  <si>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</si>
  <si>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</si>
  <si>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</si>
  <si>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</si>
  <si>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</si>
  <si>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</si>
  <si>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</si>
  <si>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</si>
  <si>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</si>
  <si>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</si>
  <si>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</si>
  <si>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</si>
  <si>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</si>
  <si>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</si>
  <si>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</si>
  <si>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</si>
  <si>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</si>
  <si>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</si>
  <si>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</si>
  <si>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</si>
  <si>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</si>
  <si>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</si>
  <si>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</si>
  <si>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</si>
  <si>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</si>
  <si>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</si>
  <si>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</si>
  <si>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</si>
  <si>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</si>
  <si>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</si>
  <si>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</si>
  <si>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</si>
  <si>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</si>
  <si>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</si>
  <si>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</si>
  <si>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</si>
  <si>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</si>
  <si>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</si>
  <si>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</si>
  <si>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</si>
  <si>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</si>
  <si>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</si>
  <si>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</si>
  <si>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</si>
  <si>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</si>
  <si>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</si>
  <si>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</si>
  <si>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</si>
  <si>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</si>
  <si>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</si>
  <si>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</si>
  <si>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</si>
  <si>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</si>
  <si>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</si>
  <si>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</si>
  <si>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</si>
  <si>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</si>
  <si>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</si>
  <si>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</si>
  <si>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</si>
  <si>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</si>
  <si>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</si>
  <si>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</si>
  <si>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</si>
  <si>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</si>
  <si>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</si>
  <si>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</si>
  <si>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</si>
  <si>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</si>
  <si>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</si>
  <si>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</si>
  <si>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</si>
  <si>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</si>
  <si>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</si>
  <si>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</si>
  <si>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</si>
  <si>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</si>
  <si>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</si>
  <si>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</si>
  <si>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</si>
  <si>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</si>
  <si>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</si>
  <si>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</si>
  <si>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</si>
  <si>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</si>
  <si>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</si>
  <si>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</si>
  <si>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</si>
  <si>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</si>
  <si>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</si>
  <si>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</si>
  <si>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</si>
  <si>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</si>
  <si>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</si>
  <si>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</si>
  <si>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</si>
  <si>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</si>
  <si>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</si>
  <si>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</si>
  <si>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</si>
  <si>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</si>
  <si>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</si>
  <si>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</si>
  <si>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</si>
  <si>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</si>
  <si>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</si>
  <si>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</si>
  <si>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</si>
  <si>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</si>
  <si>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</si>
  <si>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</si>
  <si>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</si>
  <si>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</si>
  <si>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</si>
  <si>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</si>
  <si>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</si>
  <si>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</si>
  <si>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</si>
  <si>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</si>
  <si>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</si>
  <si>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</si>
  <si>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</si>
  <si>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</si>
  <si>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</si>
  <si>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</si>
  <si>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</si>
  <si>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</si>
  <si>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</si>
  <si>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</si>
  <si>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</si>
  <si>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</si>
  <si>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</si>
  <si>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</si>
  <si>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</si>
  <si>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</si>
  <si>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</si>
  <si>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</si>
  <si>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</si>
  <si>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</si>
  <si>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</si>
  <si>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</si>
  <si>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</si>
  <si>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</si>
  <si>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</si>
  <si>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</si>
  <si>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</si>
  <si>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</si>
  <si>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</si>
  <si>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</si>
  <si>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</si>
  <si>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</si>
  <si>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</si>
  <si>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</si>
  <si>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</si>
  <si>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</si>
  <si>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</si>
  <si>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</si>
  <si>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</si>
  <si>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</si>
  <si>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</si>
  <si>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</si>
  <si>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</si>
  <si>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</si>
  <si>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</si>
  <si>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</si>
  <si>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</si>
  <si>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</si>
  <si>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</si>
  <si>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</si>
  <si>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</si>
  <si>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</si>
  <si>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</si>
  <si>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</si>
  <si>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</si>
  <si>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</si>
  <si>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</si>
  <si>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</si>
  <si>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</si>
  <si>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</si>
  <si>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</si>
  <si>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</si>
  <si>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</si>
  <si>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</si>
  <si>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</si>
  <si>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</si>
  <si>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</si>
  <si>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</si>
  <si>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</si>
  <si>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</si>
  <si>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</si>
  <si>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</si>
  <si>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</si>
  <si>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</si>
  <si>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</si>
  <si>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</si>
  <si>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</si>
  <si>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</si>
  <si>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</si>
  <si>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</si>
  <si>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</si>
  <si>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</si>
  <si>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</si>
  <si>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</si>
  <si>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</si>
  <si>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</si>
  <si>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</si>
  <si>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</si>
  <si>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</si>
  <si>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</si>
  <si>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</si>
  <si>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</si>
  <si>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</si>
  <si>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</si>
  <si>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</si>
  <si>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</si>
  <si>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</si>
  <si>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</si>
  <si>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</si>
  <si>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</si>
  <si>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</si>
  <si>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</si>
  <si>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</si>
  <si>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</si>
  <si>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</si>
  <si>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</si>
  <si>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</si>
  <si>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</si>
  <si>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</si>
  <si>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</si>
  <si>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</si>
  <si>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</si>
  <si>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</si>
  <si>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</si>
  <si>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</si>
  <si>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</si>
  <si>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</si>
  <si>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</si>
  <si>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</si>
  <si>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</si>
  <si>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</si>
  <si>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</si>
  <si>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</si>
  <si>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</si>
  <si>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</si>
  <si>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</si>
  <si>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</si>
  <si>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</si>
  <si>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</si>
  <si>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</si>
  <si>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</si>
  <si>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</si>
  <si>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</si>
  <si>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</si>
  <si>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</si>
  <si>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</si>
  <si>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</si>
  <si>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</si>
  <si>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</si>
  <si>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</si>
  <si>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</si>
  <si>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</si>
  <si>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</si>
  <si>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</si>
  <si>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</si>
  <si>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</si>
  <si>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</si>
  <si>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</si>
  <si>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</si>
  <si>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</si>
  <si>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</si>
  <si>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</si>
  <si>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</si>
  <si>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</si>
  <si>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</si>
  <si>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</si>
  <si>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</si>
  <si>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</si>
  <si>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</si>
  <si>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</si>
  <si>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</si>
  <si>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</si>
  <si>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</si>
  <si>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</si>
  <si>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</si>
  <si>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</si>
  <si>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</si>
  <si>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</si>
  <si>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</si>
  <si>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</si>
  <si>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</si>
  <si>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</si>
  <si>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</si>
  <si>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</si>
  <si>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</si>
  <si>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</si>
  <si>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</si>
  <si>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</si>
  <si>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</si>
  <si>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</si>
  <si>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</si>
  <si>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</si>
  <si>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</si>
  <si>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</si>
  <si>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</si>
  <si>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</si>
  <si>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</si>
  <si>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</si>
  <si>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</si>
  <si>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</si>
  <si>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</si>
  <si>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</si>
  <si>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</si>
  <si>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</si>
  <si>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</si>
  <si>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</si>
  <si>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</si>
  <si>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</si>
  <si>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</si>
  <si>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</si>
  <si>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</si>
  <si>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</si>
  <si>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</si>
  <si>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</si>
  <si>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</si>
  <si>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</si>
  <si>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</si>
  <si>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</si>
  <si>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</si>
  <si>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</si>
  <si>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</si>
  <si>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</si>
  <si>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</si>
  <si>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</si>
  <si>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</si>
  <si>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</si>
  <si>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</si>
  <si>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</si>
  <si>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</si>
  <si>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</si>
  <si>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</si>
  <si>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</si>
  <si>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</si>
  <si>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</si>
  <si>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</si>
  <si>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</si>
  <si>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</si>
  <si>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</si>
  <si>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</si>
  <si>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</si>
  <si>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</si>
  <si>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</si>
  <si>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</si>
  <si>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</si>
  <si>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</si>
  <si>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</si>
  <si>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</si>
  <si>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</si>
  <si>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</si>
  <si>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</si>
  <si>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</si>
  <si>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</si>
  <si>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</si>
  <si>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</si>
  <si>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</si>
  <si>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</si>
  <si>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</si>
  <si>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</si>
  <si>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</si>
  <si>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</si>
  <si>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</si>
  <si>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</si>
  <si>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</si>
  <si>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</si>
  <si>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</si>
  <si>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</si>
  <si>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</si>
  <si>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</si>
  <si>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</si>
  <si>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</si>
  <si>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</si>
  <si>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</si>
  <si>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</si>
  <si>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</si>
  <si>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</si>
  <si>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</si>
  <si>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</si>
  <si>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</si>
  <si>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</si>
  <si>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</si>
  <si>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</si>
  <si>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</si>
  <si>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</si>
  <si>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</si>
  <si>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</si>
  <si>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</si>
  <si>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</si>
  <si>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</si>
  <si>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</si>
  <si>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</si>
  <si>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</si>
  <si>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</si>
  <si>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</si>
  <si>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</si>
  <si>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</si>
  <si>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</si>
  <si>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</si>
  <si>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</si>
  <si>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</si>
  <si>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</si>
  <si>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</si>
  <si>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</si>
  <si>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</si>
  <si>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</si>
  <si>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</si>
  <si>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</si>
  <si>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</si>
  <si>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</si>
  <si>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</si>
  <si>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</si>
  <si>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</si>
  <si>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</si>
  <si>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</si>
  <si>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</si>
  <si>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</si>
  <si>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</si>
  <si>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</si>
  <si>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</si>
  <si>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</si>
  <si>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</si>
  <si>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</si>
  <si>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</si>
  <si>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</si>
  <si>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</si>
  <si>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</si>
  <si>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</si>
  <si>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</si>
  <si>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</si>
  <si>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</si>
  <si>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</si>
  <si>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</si>
  <si>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</si>
  <si>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</si>
  <si>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</si>
  <si>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</si>
  <si>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</si>
  <si>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</si>
  <si>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</si>
  <si>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</si>
  <si>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</si>
  <si>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</si>
  <si>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</si>
  <si>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</si>
  <si>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</si>
  <si>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</si>
  <si>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</si>
  <si>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</si>
  <si>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</si>
  <si>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</si>
  <si>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</si>
  <si>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</si>
  <si>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</si>
  <si>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</si>
  <si>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</si>
  <si>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</si>
  <si>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</si>
  <si>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</si>
  <si>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</si>
  <si>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</si>
  <si>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</si>
  <si>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</si>
  <si>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</si>
  <si>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</si>
  <si>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</si>
  <si>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</si>
  <si>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</si>
  <si>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</si>
  <si>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</si>
  <si>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</si>
  <si>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</si>
  <si>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</si>
  <si>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</si>
  <si>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</si>
  <si>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</si>
  <si>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</si>
  <si>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</si>
  <si>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</si>
  <si>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</si>
  <si>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</si>
  <si>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</si>
  <si>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</si>
  <si>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</si>
  <si>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</si>
  <si>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</si>
  <si>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</si>
  <si>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</si>
  <si>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</si>
  <si>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</si>
  <si>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</si>
  <si>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</si>
  <si>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</si>
  <si>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</si>
  <si>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</si>
  <si>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</si>
  <si>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</si>
  <si>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</si>
  <si>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</si>
  <si>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</si>
  <si>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</si>
  <si>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</si>
  <si>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</si>
  <si>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</si>
  <si>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</si>
  <si>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</si>
  <si>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</si>
  <si>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</si>
  <si>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</si>
  <si>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</si>
  <si>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</si>
  <si>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</si>
  <si>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</si>
  <si>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</si>
  <si>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</si>
  <si>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</si>
  <si>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</si>
  <si>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</si>
  <si>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</si>
  <si>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</si>
  <si>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</si>
  <si>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</si>
  <si>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</si>
  <si>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</si>
  <si>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</si>
  <si>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</si>
  <si>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</si>
  <si>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</si>
  <si>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</si>
  <si>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</si>
  <si>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</si>
  <si>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</si>
  <si>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</si>
  <si>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</si>
  <si>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</si>
  <si>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</si>
  <si>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</si>
  <si>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</si>
  <si>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</si>
  <si>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</si>
  <si>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</si>
  <si>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</si>
  <si>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</si>
  <si>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</si>
  <si>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</si>
  <si>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</si>
  <si>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</si>
  <si>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</si>
  <si>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</si>
  <si>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</si>
  <si>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</si>
  <si>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</si>
  <si>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</si>
  <si>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</si>
  <si>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</si>
  <si>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</si>
  <si>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</si>
  <si>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</si>
  <si>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</si>
  <si>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</si>
  <si>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</si>
  <si>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</si>
  <si>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</si>
  <si>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</si>
  <si>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</si>
  <si>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</si>
  <si>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</si>
  <si>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</si>
  <si>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</si>
  <si>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</si>
  <si>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</si>
  <si>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</si>
  <si>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</si>
  <si>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</si>
  <si>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</si>
  <si>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</si>
  <si>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</si>
  <si>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</si>
  <si>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</si>
  <si>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</si>
  <si>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</si>
  <si>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</si>
  <si>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</si>
  <si>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</si>
  <si>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</si>
  <si>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</si>
  <si>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</si>
  <si>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</si>
  <si>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</si>
  <si>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</si>
  <si>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</si>
  <si>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</si>
  <si>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</si>
  <si>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</si>
  <si>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</si>
  <si>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</si>
  <si>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</si>
  <si>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</si>
  <si>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</si>
  <si>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</si>
  <si>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</si>
  <si>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</si>
  <si>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</si>
  <si>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</si>
  <si>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</si>
  <si>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</si>
  <si>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</si>
  <si>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</si>
  <si>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</si>
  <si>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</si>
  <si>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</si>
  <si>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</si>
  <si>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</si>
  <si>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</si>
  <si>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</si>
  <si>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</si>
  <si>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</si>
  <si>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</si>
  <si>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</si>
  <si>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</si>
  <si>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</si>
  <si>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</si>
  <si>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</si>
  <si>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</si>
  <si>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</si>
  <si>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</si>
  <si>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</si>
  <si>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</si>
  <si>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</si>
  <si>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</si>
  <si>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</si>
  <si>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</si>
  <si>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</si>
  <si>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</si>
  <si>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</si>
  <si>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</si>
  <si>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</si>
  <si>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</si>
  <si>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</si>
  <si>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</si>
  <si>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</si>
  <si>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</si>
  <si>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</si>
  <si>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</si>
  <si>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</si>
  <si>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</si>
  <si>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</si>
  <si>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</si>
  <si>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</si>
  <si>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</si>
  <si>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</si>
  <si>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</si>
  <si>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</si>
  <si>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</si>
  <si>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</si>
  <si>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</si>
  <si>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</si>
  <si>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</si>
  <si>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</si>
  <si>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</si>
  <si>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</si>
  <si>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</si>
  <si>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</si>
  <si>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</si>
  <si>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</si>
  <si>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</si>
  <si>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</si>
  <si>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</si>
  <si>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</si>
  <si>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</si>
  <si>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</si>
  <si>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</si>
  <si>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</si>
  <si>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</si>
  <si>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</si>
  <si>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</si>
  <si>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</si>
  <si>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</si>
  <si>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</si>
  <si>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</si>
  <si>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</si>
  <si>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</si>
  <si>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</si>
  <si>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</si>
  <si>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</si>
  <si>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</si>
  <si>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</si>
  <si>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</si>
  <si>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</si>
  <si>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</si>
  <si>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</si>
  <si>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</si>
  <si>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</si>
  <si>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</si>
  <si>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</si>
  <si>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</si>
  <si>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</si>
  <si>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</si>
  <si>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</si>
  <si>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</si>
  <si>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</si>
  <si>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</si>
  <si>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</si>
  <si>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</si>
  <si>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</si>
  <si>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</si>
  <si>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</si>
  <si>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</si>
  <si>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</si>
  <si>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</si>
  <si>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</si>
  <si>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</si>
  <si>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</si>
  <si>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</si>
  <si>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</si>
  <si>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</si>
  <si>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</si>
  <si>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</si>
  <si>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</si>
  <si>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</si>
  <si>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</si>
  <si>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</si>
  <si>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</si>
  <si>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</si>
  <si>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</si>
  <si>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</si>
  <si>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</si>
  <si>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</si>
  <si>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</si>
  <si>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</si>
  <si>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</si>
  <si>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</si>
  <si>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</si>
  <si>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</si>
  <si>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</si>
  <si>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</si>
  <si>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</si>
  <si>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</si>
  <si>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</si>
  <si>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</si>
  <si>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</si>
  <si>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</si>
  <si>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</si>
  <si>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</si>
  <si>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</si>
  <si>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</si>
  <si>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</si>
  <si>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</si>
  <si>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</si>
  <si>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</si>
  <si>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</si>
  <si>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</si>
  <si>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</si>
  <si>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</si>
  <si>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</si>
  <si>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</si>
  <si>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</si>
  <si>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</si>
  <si>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</si>
  <si>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</si>
  <si>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</si>
  <si>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</si>
  <si>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</si>
  <si>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</si>
  <si>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</si>
  <si>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</si>
  <si>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</si>
  <si>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</si>
  <si>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</si>
  <si>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</si>
  <si>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</si>
  <si>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</si>
  <si>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</si>
  <si>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</si>
  <si>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</si>
  <si>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</si>
  <si>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</si>
  <si>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</si>
  <si>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</si>
  <si>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</si>
  <si>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</si>
  <si>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</si>
  <si>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</si>
  <si>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</si>
  <si>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</si>
  <si>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</si>
  <si>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</si>
  <si>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</si>
  <si>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</si>
  <si>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</si>
  <si>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</si>
  <si>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</si>
  <si>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</si>
  <si>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</si>
  <si>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</si>
  <si>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</si>
  <si>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</si>
  <si>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</si>
  <si>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</si>
  <si>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</si>
  <si>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</si>
  <si>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</si>
  <si>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</si>
  <si>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</si>
  <si>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</si>
  <si>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</si>
  <si>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</si>
  <si>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</si>
  <si>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</si>
  <si>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</si>
  <si>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</si>
  <si>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</si>
  <si>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</si>
  <si>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</si>
  <si>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</si>
  <si>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</si>
  <si>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</si>
  <si>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</si>
  <si>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</si>
  <si>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</si>
  <si>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</si>
  <si>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</si>
  <si>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</si>
  <si>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</si>
  <si>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</si>
  <si>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</si>
  <si>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</si>
  <si>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</si>
  <si>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</si>
  <si>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</si>
  <si>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</si>
  <si>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</si>
  <si>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</si>
  <si>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</si>
  <si>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</si>
  <si>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</si>
  <si>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</si>
  <si>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</si>
  <si>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</si>
  <si>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</si>
  <si>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</si>
  <si>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</si>
  <si>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</si>
  <si>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</si>
  <si>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</si>
  <si>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</si>
  <si>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</si>
  <si>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</si>
  <si>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</si>
  <si>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</si>
  <si>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</si>
  <si>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</si>
  <si>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</si>
  <si>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</si>
  <si>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</si>
  <si>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</si>
  <si>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</si>
  <si>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</si>
  <si>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</si>
  <si>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</si>
  <si>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</si>
  <si>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</si>
  <si>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</si>
  <si>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</si>
  <si>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</si>
  <si>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</si>
  <si>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</si>
  <si>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</si>
  <si>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</si>
  <si>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</si>
  <si>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</si>
  <si>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</si>
  <si>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</si>
  <si>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</si>
  <si>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</si>
  <si>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</si>
  <si>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</si>
  <si>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</si>
  <si>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</si>
  <si>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</si>
  <si>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</si>
  <si>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</si>
  <si>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</si>
  <si>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</si>
  <si>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</si>
  <si>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</si>
  <si>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</si>
  <si>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</si>
  <si>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</si>
  <si>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</si>
  <si>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</si>
  <si>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</si>
  <si>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</si>
  <si>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</si>
  <si>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</si>
  <si>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</si>
  <si>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</si>
  <si>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</si>
  <si>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</si>
  <si>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</si>
  <si>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</si>
  <si>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</si>
  <si>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</si>
  <si>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</si>
  <si>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</si>
  <si>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</si>
  <si>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</si>
  <si>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</si>
  <si>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</si>
  <si>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</si>
  <si>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</si>
  <si>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</si>
  <si>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</si>
  <si>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</si>
  <si>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</si>
  <si>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</si>
  <si>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</si>
  <si>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</si>
  <si>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</si>
  <si>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</si>
  <si>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</si>
  <si>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</si>
  <si>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</si>
  <si>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</si>
  <si>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</si>
  <si>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</si>
  <si>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</si>
  <si>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</si>
  <si>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</si>
  <si>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</si>
  <si>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</si>
  <si>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</si>
  <si>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</si>
  <si>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</si>
  <si>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</si>
  <si>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</si>
  <si>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</si>
  <si>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</si>
  <si>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</si>
  <si>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</si>
  <si>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</si>
  <si>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</si>
  <si>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</si>
  <si>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</si>
  <si>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</si>
  <si>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</si>
  <si>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</si>
  <si>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</si>
  <si>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</si>
  <si>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</si>
  <si>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</si>
  <si>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</si>
  <si>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</si>
  <si>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</si>
  <si>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</si>
  <si>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</si>
  <si>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</si>
  <si>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</si>
  <si>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</si>
  <si>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</si>
  <si>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</si>
  <si>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</si>
  <si>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</si>
  <si>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</si>
  <si>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</si>
  <si>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</si>
  <si>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</si>
  <si>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</si>
  <si>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</si>
  <si>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</si>
  <si>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</si>
  <si>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</si>
  <si>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</si>
  <si>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</si>
  <si>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</si>
  <si>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</si>
  <si>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</si>
  <si>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</si>
  <si>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</si>
  <si>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</si>
  <si>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</si>
  <si>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</si>
  <si>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</si>
  <si>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</si>
  <si>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</si>
  <si>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</si>
  <si>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</si>
  <si>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</si>
  <si>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</si>
  <si>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</si>
  <si>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</si>
  <si>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</si>
  <si>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</si>
  <si>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</si>
  <si>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</si>
  <si>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</si>
  <si>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</si>
  <si>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</si>
  <si>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</si>
  <si>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</si>
  <si>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</si>
  <si>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</si>
  <si>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</si>
  <si>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</si>
  <si>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</si>
  <si>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</si>
  <si>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</si>
  <si>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</si>
  <si>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</si>
  <si>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</si>
  <si>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</si>
  <si>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</si>
  <si>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</si>
  <si>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</si>
  <si>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</si>
  <si>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</si>
  <si>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</si>
  <si>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</si>
  <si>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</si>
  <si>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</si>
  <si>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</si>
  <si>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</si>
  <si>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</si>
  <si>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</si>
  <si>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</si>
  <si>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</si>
  <si>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</si>
  <si>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</si>
  <si>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</si>
  <si>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</si>
  <si>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</si>
  <si>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</si>
  <si>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</si>
  <si>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</si>
  <si>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</si>
  <si>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</si>
  <si>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</si>
  <si>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</si>
  <si>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</si>
  <si>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</si>
  <si>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</si>
  <si>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</si>
  <si>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</si>
  <si>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</si>
  <si>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</si>
  <si>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</si>
  <si>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</si>
  <si>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</si>
  <si>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</si>
  <si>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</si>
  <si>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</si>
  <si>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</si>
  <si>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</si>
  <si>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</si>
  <si>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</si>
  <si>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</si>
  <si>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</si>
  <si>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</si>
  <si>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</si>
  <si>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</si>
  <si>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</si>
  <si>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</si>
  <si>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</si>
  <si>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</si>
  <si>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</si>
  <si>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</si>
  <si>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</si>
  <si>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</si>
  <si>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</si>
  <si>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</si>
  <si>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</si>
  <si>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</si>
  <si>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</si>
  <si>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</si>
  <si>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</si>
  <si>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</si>
  <si>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</si>
  <si>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</si>
  <si>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</si>
  <si>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</si>
  <si>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</si>
  <si>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</si>
  <si>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</si>
  <si>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</si>
  <si>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</si>
  <si>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</si>
  <si>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</si>
  <si>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</si>
  <si>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</si>
  <si>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</si>
  <si>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</si>
  <si>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</si>
  <si>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</si>
  <si>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</si>
  <si>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</si>
  <si>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</si>
  <si>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</si>
  <si>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</si>
  <si>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</si>
  <si>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</si>
  <si>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</si>
  <si>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</si>
  <si>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</si>
  <si>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</si>
  <si>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</si>
  <si>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</si>
  <si>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</si>
  <si>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</si>
  <si>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</si>
  <si>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</si>
  <si>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</si>
  <si>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</si>
  <si>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</si>
  <si>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</si>
  <si>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</si>
  <si>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</si>
  <si>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</si>
  <si>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</si>
  <si>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</si>
  <si>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</si>
  <si>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</si>
  <si>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</si>
  <si>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</si>
  <si>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</si>
  <si>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</si>
  <si>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</si>
  <si>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</si>
  <si>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</si>
  <si>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</si>
  <si>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</si>
  <si>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</si>
  <si>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</si>
  <si>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</si>
  <si>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</si>
  <si>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</si>
  <si>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</si>
  <si>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</si>
  <si>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</si>
  <si>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</si>
  <si>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</si>
  <si>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</si>
  <si>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</si>
  <si>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</si>
  <si>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</si>
  <si>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</si>
  <si>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</si>
  <si>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</si>
  <si>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</si>
  <si>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</si>
  <si>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</si>
  <si>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</si>
  <si>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</si>
  <si>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</si>
  <si>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</si>
  <si>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</si>
  <si>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</si>
  <si>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</si>
  <si>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</si>
  <si>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</si>
  <si>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</si>
  <si>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</si>
  <si>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</si>
  <si>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</si>
  <si>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</si>
  <si>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</si>
  <si>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</si>
  <si>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</si>
  <si>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</si>
  <si>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</si>
  <si>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</si>
  <si>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</si>
  <si>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</si>
  <si>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</si>
  <si>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</si>
  <si>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</si>
  <si>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</si>
  <si>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</si>
  <si>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</si>
  <si>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</si>
  <si>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</si>
  <si>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</si>
  <si>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</si>
  <si>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</si>
  <si>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</si>
  <si>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</si>
  <si>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</si>
  <si>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</si>
  <si>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</si>
  <si>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</si>
  <si>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</si>
  <si>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</si>
  <si>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</si>
  <si>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</si>
  <si>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</si>
  <si>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</si>
  <si>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</si>
  <si>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</si>
  <si>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</si>
  <si>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</si>
  <si>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</si>
  <si>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</si>
  <si>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</si>
  <si>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</si>
  <si>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</si>
  <si>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</si>
  <si>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</si>
  <si>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</si>
  <si>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</si>
  <si>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</si>
  <si>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</si>
  <si>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</si>
  <si>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</si>
  <si>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</si>
  <si>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</si>
  <si>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</si>
  <si>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</si>
  <si>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</si>
  <si>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</si>
  <si>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</si>
  <si>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</si>
  <si>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</si>
  <si>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</si>
  <si>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</si>
  <si>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</si>
  <si>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</si>
  <si>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</si>
  <si>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</si>
  <si>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</si>
  <si>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</si>
  <si>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</si>
  <si>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</si>
  <si>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</si>
  <si>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</si>
  <si>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</si>
  <si>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</si>
  <si>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</si>
  <si>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</si>
  <si>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</si>
  <si>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</si>
  <si>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</si>
  <si>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</si>
  <si>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</si>
  <si>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</si>
  <si>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</si>
  <si>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</si>
  <si>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</si>
  <si>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</si>
  <si>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</si>
  <si>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</si>
  <si>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</si>
  <si>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</si>
  <si>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</si>
  <si>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</si>
  <si>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</si>
  <si>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</si>
  <si>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</si>
  <si>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</si>
  <si>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</si>
  <si>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</si>
  <si>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</si>
  <si>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</si>
  <si>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</si>
  <si>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</si>
  <si>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</si>
  <si>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</si>
  <si>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</si>
  <si>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</si>
  <si>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</si>
  <si>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</si>
  <si>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</si>
  <si>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</si>
  <si>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</si>
  <si>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</si>
  <si>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</si>
  <si>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</si>
  <si>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</si>
  <si>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</si>
  <si>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</si>
  <si>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</si>
  <si>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</si>
  <si>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</si>
  <si>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</si>
  <si>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</si>
  <si>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</si>
  <si>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</si>
  <si>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</si>
  <si>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</si>
  <si>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</si>
  <si>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</si>
  <si>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</si>
  <si>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</si>
  <si>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</si>
  <si>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</si>
  <si>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</si>
  <si>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</si>
  <si>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</si>
  <si>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</si>
  <si>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</si>
  <si>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</si>
  <si>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</si>
  <si>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</si>
  <si>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</si>
  <si>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</si>
  <si>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</si>
  <si>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</si>
  <si>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</si>
  <si>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</si>
  <si>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</si>
  <si>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</si>
  <si>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</si>
  <si>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</si>
  <si>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</si>
  <si>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</si>
  <si>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</si>
  <si>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</si>
  <si>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</si>
  <si>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</si>
  <si>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</si>
  <si>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</si>
  <si>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</si>
  <si>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</si>
  <si>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</si>
  <si>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</si>
  <si>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</si>
  <si>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</si>
  <si>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</si>
  <si>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</si>
  <si>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</si>
  <si>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</si>
  <si>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</si>
  <si>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</si>
  <si>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</si>
  <si>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</si>
  <si>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</si>
  <si>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</si>
  <si>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</si>
  <si>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</si>
  <si>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</si>
  <si>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</si>
  <si>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</si>
  <si>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</si>
  <si>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</si>
  <si>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</si>
  <si>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</si>
  <si>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</si>
  <si>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</si>
  <si>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</si>
  <si>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</si>
  <si>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</si>
  <si>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</si>
  <si>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</si>
  <si>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</si>
  <si>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</si>
  <si>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</si>
  <si>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</si>
  <si>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</si>
  <si>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</si>
  <si>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</si>
  <si>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</si>
  <si>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</si>
  <si>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</si>
  <si>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</si>
  <si>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</si>
  <si>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</si>
  <si>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</si>
  <si>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</si>
  <si>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</si>
  <si>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</si>
  <si>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</si>
  <si>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</si>
  <si>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</si>
  <si>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</si>
  <si>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</si>
  <si>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</si>
  <si>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</si>
  <si>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</si>
  <si>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</si>
  <si>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</si>
  <si>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</si>
  <si>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</si>
  <si>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</si>
  <si>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</si>
  <si>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</si>
  <si>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</si>
  <si>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</si>
  <si>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</si>
  <si>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</si>
  <si>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</si>
  <si>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</si>
  <si>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</si>
  <si>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</si>
  <si>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</si>
  <si>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</si>
  <si>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</si>
  <si>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</si>
  <si>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</si>
  <si>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</si>
  <si>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</si>
  <si>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</si>
  <si>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</si>
  <si>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</si>
  <si>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</si>
  <si>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</si>
  <si>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</si>
  <si>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</si>
  <si>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</si>
  <si>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</si>
  <si>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</si>
  <si>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</si>
  <si>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</si>
  <si>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</si>
  <si>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</si>
  <si>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</si>
  <si>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</si>
  <si>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</si>
  <si>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</si>
  <si>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</si>
  <si>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</si>
  <si>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</si>
  <si>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</si>
  <si>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</si>
  <si>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</si>
  <si>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</si>
  <si>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</si>
  <si>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</si>
  <si>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</si>
  <si>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</si>
  <si>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</si>
  <si>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</si>
  <si>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</si>
  <si>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</si>
  <si>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</si>
  <si>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</si>
  <si>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</si>
  <si>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</si>
  <si>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</si>
  <si>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</si>
  <si>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</si>
  <si>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</si>
  <si>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</si>
  <si>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</si>
  <si>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</si>
  <si>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</si>
  <si>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</si>
  <si>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</si>
  <si>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</si>
  <si>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</si>
  <si>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</si>
  <si>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</si>
  <si>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</si>
  <si>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</si>
  <si>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</si>
  <si>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</si>
  <si>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</si>
  <si>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</si>
  <si>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</si>
  <si>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</si>
  <si>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</si>
  <si>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</si>
  <si>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</si>
  <si>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</si>
  <si>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</si>
  <si>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</si>
  <si>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</si>
  <si>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</si>
  <si>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</si>
  <si>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</si>
  <si>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</si>
  <si>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</si>
  <si>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</si>
  <si>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</si>
  <si>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</si>
  <si>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</si>
  <si>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</si>
  <si>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</si>
  <si>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</si>
  <si>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</si>
  <si>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</si>
  <si>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</si>
  <si>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</si>
  <si>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</si>
  <si>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</si>
  <si>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</si>
  <si>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</si>
  <si>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</si>
  <si>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</si>
  <si>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</si>
  <si>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</si>
  <si>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</si>
  <si>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</si>
  <si>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</si>
  <si>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</si>
  <si>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</si>
  <si>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</si>
  <si>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</si>
  <si>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</si>
  <si>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</si>
  <si>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</si>
  <si>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</si>
  <si>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</si>
  <si>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</si>
  <si>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</si>
  <si>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</si>
  <si>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</si>
  <si>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</si>
  <si>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</si>
  <si>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</si>
  <si>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</si>
  <si>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</si>
  <si>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</si>
  <si>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</si>
  <si>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</si>
  <si>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</si>
  <si>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</si>
  <si>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</si>
  <si>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</si>
  <si>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</si>
  <si>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</si>
  <si>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</si>
  <si>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</si>
  <si>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</si>
  <si>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</si>
  <si>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</si>
  <si>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</si>
  <si>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</si>
  <si>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</si>
  <si>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</si>
  <si>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</si>
  <si>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</si>
  <si>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</si>
  <si>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</si>
  <si>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</si>
  <si>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</si>
  <si>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</si>
  <si>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</si>
  <si>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</si>
  <si>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</si>
  <si>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</si>
  <si>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</si>
  <si>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</si>
  <si>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</si>
  <si>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</si>
  <si>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</si>
  <si>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</si>
  <si>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</si>
  <si>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</si>
  <si>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</si>
  <si>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</si>
  <si>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</si>
  <si>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</si>
  <si>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</si>
  <si>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</si>
  <si>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</si>
  <si>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</si>
  <si>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</si>
  <si>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</si>
  <si>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</si>
  <si>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</si>
  <si>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</si>
  <si>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</si>
  <si>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</si>
  <si>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</si>
  <si>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</si>
  <si>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</si>
  <si>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</si>
  <si>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</si>
  <si>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</si>
  <si>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</si>
  <si>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</si>
  <si>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</si>
  <si>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</si>
  <si>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</si>
  <si>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</si>
  <si>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</si>
  <si>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</si>
  <si>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</si>
  <si>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</si>
  <si>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</si>
  <si>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</si>
  <si>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</si>
  <si>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</si>
  <si>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</si>
  <si>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</si>
  <si>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</si>
  <si>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</si>
  <si>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</si>
  <si>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</si>
  <si>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</si>
  <si>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</si>
  <si>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</si>
  <si>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</si>
  <si>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</si>
  <si>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</si>
  <si>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</si>
  <si>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</si>
  <si>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</si>
  <si>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</si>
  <si>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</si>
  <si>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</si>
  <si>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</si>
  <si>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</si>
  <si>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</si>
  <si>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</si>
  <si>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</si>
  <si>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</si>
  <si>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</si>
  <si>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</si>
  <si>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</si>
  <si>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</si>
  <si>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</si>
  <si>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</si>
  <si>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</si>
  <si>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</si>
  <si>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</si>
  <si>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</si>
  <si>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</si>
  <si>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</si>
  <si>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</si>
  <si>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</si>
  <si>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</si>
  <si>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</si>
  <si>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</si>
  <si>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</si>
  <si>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</si>
  <si>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</si>
  <si>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</si>
  <si>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</si>
  <si>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</si>
  <si>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</si>
  <si>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</si>
  <si>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</si>
  <si>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</si>
  <si>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</si>
  <si>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</si>
  <si>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</si>
  <si>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</si>
  <si>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</si>
  <si>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</si>
  <si>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</si>
  <si>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</si>
  <si>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</si>
  <si>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</si>
  <si>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</si>
  <si>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</si>
  <si>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</si>
  <si>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</si>
  <si>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</si>
  <si>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</si>
  <si>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</si>
  <si>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</si>
  <si>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</si>
  <si>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</si>
  <si>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</si>
  <si>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</si>
  <si>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</si>
  <si>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</si>
  <si>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</si>
  <si>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</si>
  <si>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</si>
  <si>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</si>
  <si>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</si>
  <si>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</si>
  <si>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</si>
  <si>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</si>
  <si>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</si>
  <si>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</si>
  <si>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</si>
  <si>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</si>
  <si>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</si>
  <si>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</si>
  <si>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</si>
  <si>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</si>
  <si>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</si>
  <si>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</si>
  <si>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</si>
  <si>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</si>
  <si>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</si>
  <si>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</si>
  <si>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</si>
  <si>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</si>
  <si>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</si>
  <si>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</si>
  <si>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</si>
  <si>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</si>
  <si>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</si>
  <si>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</si>
  <si>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</si>
  <si>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</si>
  <si>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</si>
  <si>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</si>
  <si>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</si>
  <si>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</si>
  <si>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</si>
  <si>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</si>
  <si>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</si>
  <si>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</si>
  <si>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</si>
  <si>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</si>
  <si>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</si>
  <si>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</si>
  <si>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</si>
  <si>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</si>
  <si>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</si>
  <si>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</si>
  <si>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</si>
  <si>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</si>
  <si>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</si>
  <si>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</si>
  <si>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</si>
  <si>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</si>
  <si>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</si>
  <si>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</si>
  <si>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</si>
  <si>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</si>
  <si>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</si>
  <si>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</si>
  <si>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</si>
  <si>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</si>
  <si>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</si>
  <si>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</si>
  <si>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</si>
  <si>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</si>
  <si>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</si>
  <si>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</si>
  <si>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</si>
  <si>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</si>
  <si>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</si>
  <si>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</si>
  <si>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</si>
  <si>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</si>
  <si>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</si>
  <si>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</si>
  <si>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</si>
  <si>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</si>
  <si>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</si>
  <si>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</si>
  <si>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</si>
  <si>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</si>
  <si>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</si>
  <si>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</si>
  <si>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</si>
  <si>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</si>
  <si>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</si>
  <si>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</si>
  <si>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</si>
  <si>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</si>
  <si>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</si>
  <si>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</si>
  <si>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</si>
  <si>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</si>
  <si>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</si>
  <si>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</si>
  <si>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</si>
  <si>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</si>
  <si>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</si>
  <si>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</si>
  <si>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</si>
  <si>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</si>
  <si>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</si>
  <si>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</si>
  <si>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</si>
  <si>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</si>
  <si>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</si>
  <si>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</si>
  <si>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</si>
  <si>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</si>
  <si>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</si>
  <si>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</si>
  <si>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</si>
  <si>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</si>
  <si>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</si>
  <si>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</si>
  <si>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</si>
  <si>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</si>
  <si>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</si>
  <si>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</si>
  <si>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</si>
  <si>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</si>
  <si>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</si>
  <si>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</si>
  <si>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</si>
  <si>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</si>
  <si>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</si>
  <si>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</si>
  <si>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</si>
  <si>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</si>
  <si>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</si>
  <si>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</si>
  <si>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</si>
  <si>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</si>
  <si>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</si>
  <si>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</si>
  <si>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</si>
  <si>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</si>
  <si>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</si>
  <si>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</si>
  <si>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</si>
  <si>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</si>
  <si>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</si>
  <si>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</si>
  <si>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</si>
  <si>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</si>
  <si>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</si>
  <si>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</si>
  <si>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</si>
  <si>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</si>
  <si>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</si>
  <si>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</si>
  <si>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</si>
  <si>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</si>
  <si>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</si>
  <si>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</si>
  <si>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</si>
  <si>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</si>
  <si>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</si>
  <si>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</si>
  <si>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</si>
  <si>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</si>
  <si>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</si>
  <si>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</si>
  <si>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</si>
  <si>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</si>
  <si>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</si>
  <si>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</si>
  <si>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</si>
  <si>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</si>
  <si>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</si>
  <si>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</si>
  <si>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</si>
  <si>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</si>
  <si>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</si>
  <si>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</si>
  <si>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</si>
  <si>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</si>
  <si>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</si>
  <si>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</si>
  <si>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</si>
  <si>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</si>
  <si>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</si>
  <si>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</si>
  <si>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</si>
  <si>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</si>
  <si>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</si>
  <si>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</si>
  <si>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</si>
  <si>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</si>
  <si>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</si>
  <si>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</si>
  <si>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</si>
  <si>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</si>
  <si>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</si>
  <si>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</si>
  <si>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</si>
  <si>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</si>
  <si>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</si>
  <si>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</si>
  <si>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</si>
  <si>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</si>
  <si>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</si>
  <si>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</si>
  <si>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</si>
  <si>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</si>
  <si>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</si>
  <si>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</si>
  <si>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</si>
  <si>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</si>
  <si>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</si>
  <si>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</si>
  <si>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</si>
  <si>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</si>
  <si>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</si>
  <si>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</si>
  <si>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</si>
  <si>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</si>
  <si>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</si>
  <si>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</si>
  <si>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</si>
  <si>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</si>
  <si>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</si>
  <si>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</si>
  <si>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</si>
  <si>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</si>
  <si>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</si>
  <si>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</si>
  <si>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</si>
  <si>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</si>
  <si>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</si>
  <si>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</si>
  <si>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</si>
  <si>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</si>
  <si>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</si>
  <si>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</si>
  <si>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</si>
  <si>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</si>
  <si>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</si>
  <si>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</si>
  <si>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</si>
  <si>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</si>
  <si>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</si>
  <si>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</si>
  <si>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</si>
  <si>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</si>
  <si>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</si>
  <si>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</si>
  <si>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</si>
  <si>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</si>
  <si>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</si>
  <si>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</si>
  <si>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</si>
  <si>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</si>
  <si>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</si>
  <si>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</si>
  <si>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</si>
  <si>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</si>
  <si>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</si>
  <si>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</si>
  <si>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</si>
  <si>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</si>
  <si>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</si>
  <si>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</si>
  <si>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</si>
  <si>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</si>
  <si>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</si>
  <si>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</si>
  <si>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</si>
  <si>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</si>
  <si>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</si>
  <si>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</si>
  <si>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</si>
  <si>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</si>
  <si>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</si>
  <si>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</si>
  <si>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</si>
  <si>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</si>
  <si>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</si>
  <si>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</si>
  <si>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</si>
  <si>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</si>
  <si>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</si>
  <si>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</si>
  <si>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</si>
  <si>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</si>
  <si>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</si>
  <si>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</si>
  <si>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</si>
  <si>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</si>
  <si>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</si>
  <si>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</si>
  <si>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</si>
  <si>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</si>
  <si>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</si>
  <si>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</si>
  <si>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</si>
  <si>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</si>
  <si>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</si>
  <si>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</si>
  <si>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</si>
  <si>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</si>
  <si>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</si>
  <si>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</si>
  <si>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</si>
  <si>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</si>
  <si>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</si>
  <si>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</si>
  <si>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</si>
  <si>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</si>
  <si>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</si>
  <si>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</si>
  <si>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</si>
  <si>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</si>
  <si>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</si>
  <si>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</si>
  <si>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</si>
  <si>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</si>
  <si>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</si>
  <si>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</si>
  <si>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</si>
  <si>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</si>
  <si>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</si>
  <si>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</si>
  <si>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</si>
  <si>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</si>
  <si>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</si>
  <si>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</si>
  <si>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</si>
  <si>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</si>
  <si>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</si>
  <si>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</si>
  <si>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</si>
  <si>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</si>
  <si>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</si>
  <si>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</si>
  <si>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</si>
  <si>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</si>
  <si>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</si>
  <si>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</si>
  <si>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</si>
  <si>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</si>
  <si>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</si>
  <si>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</si>
  <si>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</si>
  <si>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</si>
  <si>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</si>
  <si>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</si>
  <si>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</si>
  <si>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</si>
  <si>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</si>
  <si>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</si>
  <si>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</si>
  <si>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</si>
  <si>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</si>
  <si>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</si>
  <si>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</si>
  <si>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</si>
  <si>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</si>
  <si>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</si>
  <si>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</si>
  <si>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</si>
  <si>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</si>
  <si>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</si>
  <si>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</si>
  <si>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</si>
  <si>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</si>
  <si>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</si>
  <si>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</si>
  <si>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</si>
  <si>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</si>
  <si>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</si>
  <si>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</si>
  <si>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</si>
  <si>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</si>
  <si>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</si>
  <si>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</si>
  <si>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</si>
  <si>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</si>
  <si>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</si>
  <si>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</si>
  <si>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</si>
  <si>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</si>
  <si>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</si>
  <si>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</si>
  <si>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</si>
  <si>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</si>
  <si>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</si>
  <si>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</si>
  <si>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</si>
  <si>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</si>
  <si>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</si>
  <si>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</si>
  <si>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</si>
  <si>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</si>
  <si>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</si>
  <si>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</si>
  <si>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</si>
  <si>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</si>
  <si>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</si>
  <si>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</si>
  <si>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</si>
  <si>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</si>
  <si>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</si>
  <si>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</si>
  <si>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</si>
  <si>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</si>
  <si>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</si>
  <si>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</si>
  <si>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</si>
  <si>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</si>
  <si>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</si>
  <si>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</si>
  <si>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</si>
  <si>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</si>
  <si>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</si>
  <si>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</si>
  <si>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</si>
  <si>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</si>
  <si>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</si>
  <si>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</si>
  <si>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</si>
  <si>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</si>
  <si>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</si>
  <si>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</si>
  <si>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</si>
  <si>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</si>
  <si>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</si>
  <si>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</si>
  <si>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</si>
  <si>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</si>
  <si>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</si>
  <si>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</si>
  <si>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</si>
  <si>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</si>
  <si>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</si>
  <si>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</si>
  <si>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</si>
  <si>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</si>
  <si>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</si>
  <si>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</si>
  <si>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</si>
  <si>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</si>
  <si>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</si>
  <si>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</si>
  <si>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</si>
  <si>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</si>
  <si>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</si>
  <si>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</si>
  <si>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</si>
  <si>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</si>
  <si>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</si>
  <si>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</si>
  <si>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</si>
  <si>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</si>
  <si>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</si>
  <si>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</si>
  <si>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</si>
  <si>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</si>
  <si>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</si>
  <si>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</si>
  <si>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</si>
  <si>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</si>
  <si>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</si>
  <si>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</si>
  <si>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</si>
  <si>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</si>
  <si>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</si>
  <si>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</si>
  <si>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</si>
  <si>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</si>
  <si>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</si>
  <si>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</si>
  <si>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</si>
  <si>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</si>
  <si>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</si>
  <si>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</si>
  <si>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</si>
  <si>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</si>
  <si>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</si>
  <si>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</si>
  <si>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</si>
  <si>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</si>
  <si>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</si>
  <si>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</si>
  <si>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</si>
  <si>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</si>
  <si>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</si>
  <si>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</si>
  <si>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</si>
  <si>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</si>
  <si>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</si>
  <si>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</si>
  <si>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</si>
  <si>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</si>
  <si>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</si>
  <si>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</si>
  <si>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</si>
  <si>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</si>
  <si>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</si>
  <si>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</si>
  <si>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</si>
  <si>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</si>
  <si>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</si>
  <si>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</si>
  <si>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</si>
  <si>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</si>
  <si>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</si>
  <si>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</si>
  <si>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</si>
  <si>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</si>
  <si>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</si>
  <si>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</si>
  <si>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</si>
  <si>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</si>
  <si>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</si>
  <si>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</si>
  <si>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</si>
  <si>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</si>
  <si>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</si>
  <si>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</si>
  <si>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</si>
  <si>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</si>
  <si>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</si>
  <si>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</si>
  <si>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</si>
  <si>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</si>
  <si>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</si>
  <si>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</si>
  <si>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</si>
  <si>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</si>
  <si>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</si>
  <si>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</si>
  <si>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</si>
  <si>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</si>
  <si>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</si>
  <si>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</si>
  <si>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</si>
  <si>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</si>
  <si>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</si>
  <si>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</si>
  <si>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</si>
  <si>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</si>
  <si>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</si>
  <si>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</si>
  <si>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</si>
  <si>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</si>
  <si>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</si>
  <si>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</si>
  <si>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</si>
  <si>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</si>
  <si>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</si>
  <si>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</si>
  <si>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</si>
  <si>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</si>
  <si>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</si>
  <si>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</si>
  <si>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</si>
  <si>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</si>
  <si>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</si>
  <si>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</si>
  <si>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</si>
  <si>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</si>
  <si>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</si>
  <si>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</si>
  <si>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</si>
  <si>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</si>
  <si>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</si>
  <si>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</si>
  <si>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</si>
  <si>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</si>
  <si>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</si>
  <si>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</si>
  <si>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</si>
  <si>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</si>
  <si>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</si>
  <si>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</si>
  <si>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</si>
  <si>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</si>
  <si>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</si>
  <si>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</si>
  <si>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</si>
  <si>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</si>
  <si>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</si>
  <si>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</si>
  <si>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</si>
  <si>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</si>
  <si>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</si>
  <si>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</si>
  <si>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</si>
  <si>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</si>
  <si>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</si>
  <si>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</si>
  <si>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</si>
  <si>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</si>
  <si>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</si>
  <si>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</si>
  <si>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</si>
  <si>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</si>
  <si>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</si>
  <si>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</si>
  <si>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</si>
  <si>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</si>
  <si>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</si>
  <si>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</si>
  <si>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</si>
  <si>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</si>
  <si>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</si>
  <si>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</si>
  <si>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</si>
  <si>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</si>
  <si>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</si>
  <si>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</si>
  <si>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</si>
  <si>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</si>
  <si>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</si>
  <si>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</si>
  <si>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</si>
  <si>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</si>
  <si>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</si>
  <si>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</si>
  <si>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</si>
  <si>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</si>
  <si>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</si>
  <si>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</si>
  <si>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</si>
  <si>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</si>
  <si>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</si>
  <si>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</si>
  <si>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</si>
  <si>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</si>
  <si>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</si>
  <si>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</si>
  <si>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</si>
  <si>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</si>
  <si>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</si>
  <si>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</si>
  <si>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</si>
  <si>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</si>
  <si>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</si>
  <si>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</si>
  <si>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</si>
  <si>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</si>
  <si>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</si>
  <si>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</si>
  <si>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</si>
  <si>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</si>
  <si>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</si>
  <si>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</si>
  <si>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</si>
  <si>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</si>
  <si>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</si>
  <si>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</si>
  <si>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</si>
  <si>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</si>
  <si>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</si>
  <si>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</si>
  <si>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</si>
  <si>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</si>
  <si>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</si>
  <si>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</si>
  <si>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</si>
  <si>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</si>
  <si>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</si>
  <si>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</si>
  <si>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</si>
  <si>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</si>
  <si>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</si>
  <si>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</si>
  <si>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</si>
  <si>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</si>
  <si>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</si>
  <si>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</si>
  <si>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</si>
  <si>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</si>
  <si>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</si>
  <si>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</si>
  <si>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</si>
  <si>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</si>
  <si>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</si>
  <si>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</si>
  <si>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</si>
  <si>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</si>
  <si>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</si>
  <si>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</si>
  <si>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</si>
  <si>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</si>
  <si>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</si>
  <si>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</si>
  <si>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</si>
  <si>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</si>
  <si>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</si>
  <si>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</si>
  <si>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</si>
  <si>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</si>
  <si>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</si>
  <si>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</si>
  <si>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</si>
  <si>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</si>
  <si>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</si>
  <si>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</si>
  <si>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</si>
  <si>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</si>
  <si>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</si>
  <si>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</si>
  <si>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</si>
  <si>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</si>
  <si>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</si>
  <si>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</si>
  <si>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</si>
  <si>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</si>
  <si>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</si>
  <si>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</si>
  <si>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</si>
  <si>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</si>
  <si>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</si>
  <si>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</si>
  <si>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</si>
  <si>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</si>
  <si>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</si>
  <si>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</si>
  <si>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</si>
  <si>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</si>
  <si>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</si>
  <si>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</si>
  <si>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</si>
  <si>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</si>
  <si>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</si>
  <si>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</si>
  <si>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</si>
  <si>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</si>
  <si>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</si>
  <si>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</si>
  <si>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</si>
  <si>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</si>
  <si>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</si>
  <si>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</si>
  <si>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</si>
  <si>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</si>
  <si>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</si>
  <si>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</si>
  <si>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</si>
  <si>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</si>
  <si>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</si>
  <si>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</si>
  <si>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</si>
  <si>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</si>
  <si>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</si>
  <si>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</si>
  <si>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</si>
  <si>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</si>
  <si>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</si>
  <si>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</si>
  <si>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</si>
  <si>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</si>
  <si>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</si>
  <si>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</si>
  <si>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</si>
  <si>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</si>
  <si>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</si>
  <si>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</si>
  <si>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</si>
  <si>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</si>
  <si>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</si>
  <si>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</si>
  <si>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</si>
  <si>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</si>
  <si>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</si>
  <si>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</si>
  <si>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</si>
  <si>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</si>
  <si>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</si>
  <si>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</si>
  <si>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</si>
  <si>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</si>
  <si>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</si>
  <si>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</si>
  <si>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</si>
  <si>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</si>
  <si>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</si>
  <si>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</si>
  <si>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</si>
  <si>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</si>
  <si>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</si>
  <si>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</si>
  <si>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</si>
  <si>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</si>
  <si>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</si>
  <si>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</si>
  <si>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</si>
  <si>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</si>
  <si>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</si>
  <si>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</si>
  <si>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</si>
  <si>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</si>
  <si>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</si>
  <si>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</si>
  <si>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</si>
  <si>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</si>
  <si>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</si>
  <si>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</si>
  <si>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</si>
  <si>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</si>
  <si>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</si>
  <si>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</si>
  <si>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</si>
  <si>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</si>
  <si>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</si>
  <si>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</si>
  <si>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</si>
  <si>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</si>
  <si>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</si>
  <si>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</si>
  <si>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</si>
  <si>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</si>
  <si>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</si>
  <si>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</si>
  <si>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</si>
  <si>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</si>
  <si>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</si>
  <si>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</si>
  <si>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</si>
  <si>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</si>
  <si>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</si>
  <si>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</si>
  <si>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</si>
  <si>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</si>
  <si>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</si>
  <si>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</si>
  <si>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</si>
  <si>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</si>
  <si>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</si>
  <si>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</si>
  <si>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</si>
  <si>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</si>
  <si>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</si>
  <si>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</si>
  <si>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</si>
  <si>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</si>
  <si>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</si>
  <si>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</si>
  <si>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</si>
  <si>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</si>
  <si>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</si>
  <si>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</si>
  <si>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</si>
  <si>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</si>
  <si>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</si>
  <si>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</si>
  <si>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</si>
  <si>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</si>
  <si>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</si>
  <si>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</si>
  <si>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</si>
  <si>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</si>
  <si>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</si>
  <si>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</si>
  <si>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</si>
  <si>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</si>
  <si>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</si>
  <si>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</si>
  <si>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</si>
  <si>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</si>
  <si>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</si>
  <si>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</si>
  <si>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</si>
  <si>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</si>
  <si>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</si>
  <si>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</si>
  <si>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</si>
  <si>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</si>
  <si>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</si>
  <si>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</si>
  <si>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</si>
  <si>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</si>
  <si>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</si>
  <si>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</si>
  <si>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</si>
  <si>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</si>
  <si>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</si>
  <si>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</si>
  <si>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</si>
  <si>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</si>
  <si>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</si>
  <si>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</si>
  <si>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</si>
  <si>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</si>
  <si>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</si>
  <si>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</si>
  <si>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</si>
  <si>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</si>
  <si>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</si>
  <si>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</si>
  <si>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</si>
  <si>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</si>
  <si>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</si>
  <si>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</si>
  <si>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</si>
  <si>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</si>
  <si>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</si>
  <si>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</si>
  <si>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</si>
  <si>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</si>
  <si>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</si>
  <si>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</si>
  <si>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</si>
  <si>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</si>
  <si>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</si>
  <si>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</si>
  <si>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</si>
  <si>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</si>
  <si>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</si>
  <si>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</si>
  <si>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</si>
  <si>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</si>
  <si>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</si>
  <si>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</si>
  <si>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</si>
  <si>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</si>
  <si>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</si>
  <si>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</si>
  <si>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</si>
  <si>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</si>
  <si>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</si>
  <si>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</si>
  <si>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</si>
  <si>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</si>
  <si>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</si>
  <si>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</si>
  <si>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</si>
  <si>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</si>
  <si>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</si>
  <si>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</si>
  <si>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</si>
  <si>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</si>
  <si>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</si>
  <si>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</si>
  <si>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</si>
  <si>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</si>
  <si>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</si>
  <si>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</si>
  <si>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</si>
  <si>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</si>
  <si>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</si>
  <si>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</si>
  <si>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</si>
  <si>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</si>
  <si>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</si>
  <si>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</si>
  <si>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</si>
  <si>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</si>
  <si>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</si>
  <si>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</si>
  <si>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</si>
  <si>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</si>
  <si>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</si>
  <si>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</si>
  <si>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</si>
  <si>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</si>
  <si>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</si>
  <si>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</si>
  <si>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</si>
  <si>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</si>
  <si>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</si>
  <si>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</si>
  <si>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</si>
  <si>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</si>
  <si>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</si>
  <si>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</si>
  <si>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</si>
  <si>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</si>
  <si>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</si>
  <si>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</si>
  <si>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</si>
  <si>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</si>
  <si>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</si>
  <si>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</si>
  <si>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</si>
  <si>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</si>
  <si>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</si>
  <si>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</si>
  <si>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</si>
  <si>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</si>
  <si>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</si>
  <si>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</si>
  <si>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</si>
  <si>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</si>
  <si>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</si>
  <si>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</si>
  <si>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</si>
  <si>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</si>
  <si>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</si>
  <si>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</si>
  <si>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</si>
  <si>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</si>
  <si>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</si>
  <si>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</si>
  <si>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</si>
  <si>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</si>
  <si>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</si>
  <si>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</si>
  <si>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</si>
  <si>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</si>
  <si>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</si>
  <si>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</si>
  <si>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</si>
  <si>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</si>
  <si>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</si>
  <si>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</si>
  <si>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</si>
  <si>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</si>
  <si>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</si>
  <si>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</si>
  <si>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</si>
  <si>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</si>
  <si>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</si>
  <si>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</si>
  <si>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</si>
  <si>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</si>
  <si>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</si>
  <si>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</si>
  <si>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</si>
  <si>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</si>
  <si>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</si>
  <si>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</si>
  <si>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</si>
  <si>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</si>
  <si>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</si>
  <si>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</si>
  <si>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</si>
  <si>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</si>
  <si>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</si>
  <si>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</si>
  <si>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</si>
  <si>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</si>
  <si>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</si>
  <si>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</si>
  <si>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</si>
  <si>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</si>
  <si>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</si>
  <si>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</si>
  <si>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</si>
  <si>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</si>
  <si>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</si>
  <si>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</si>
  <si>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</si>
  <si>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</si>
  <si>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</si>
  <si>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</si>
  <si>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</si>
  <si>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</si>
  <si>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</si>
  <si>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</si>
  <si>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</si>
  <si>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</si>
  <si>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</si>
  <si>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</si>
  <si>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</si>
  <si>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</si>
  <si>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</si>
  <si>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</si>
  <si>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</si>
  <si>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</si>
  <si>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</si>
  <si>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</si>
  <si>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</si>
  <si>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</si>
  <si>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</si>
  <si>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</si>
  <si>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</si>
  <si>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</si>
  <si>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</si>
  <si>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</si>
  <si>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</si>
  <si>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</si>
  <si>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</si>
  <si>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</si>
  <si>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</si>
  <si>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</si>
  <si>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</si>
  <si>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</si>
  <si>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</si>
  <si>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</si>
  <si>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</si>
  <si>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</si>
  <si>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</si>
  <si>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</si>
  <si>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</si>
  <si>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</si>
  <si>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</si>
  <si>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</si>
  <si>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</si>
  <si>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</si>
  <si>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</si>
  <si>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</si>
  <si>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</si>
  <si>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</si>
  <si>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</si>
  <si>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</si>
  <si>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</si>
  <si>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</si>
  <si>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</si>
  <si>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</si>
  <si>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</si>
  <si>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</si>
  <si>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</si>
  <si>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</si>
  <si>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</si>
  <si>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</si>
  <si>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</si>
  <si>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</si>
  <si>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</si>
  <si>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</si>
  <si>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</si>
  <si>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</si>
  <si>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</si>
  <si>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</si>
  <si>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</si>
  <si>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</si>
  <si>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</si>
  <si>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</si>
  <si>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</si>
  <si>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</si>
  <si>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</si>
  <si>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</si>
  <si>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</si>
  <si>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</si>
  <si>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</si>
  <si>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</si>
  <si>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</si>
  <si>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</si>
  <si>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</si>
  <si>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</si>
  <si>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</si>
  <si>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</si>
  <si>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</si>
  <si>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</si>
  <si>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</si>
  <si>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</si>
  <si>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</si>
  <si>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</si>
  <si>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</si>
  <si>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</si>
  <si>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</si>
  <si>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</si>
  <si>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</si>
  <si>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</si>
  <si>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</si>
  <si>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</si>
  <si>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</si>
  <si>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</si>
  <si>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</si>
  <si>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</si>
  <si>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</si>
  <si>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</si>
  <si>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</si>
  <si>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</si>
  <si>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</si>
  <si>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</si>
  <si>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</si>
  <si>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</si>
  <si>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</si>
  <si>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</si>
  <si>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</si>
  <si>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</si>
  <si>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</si>
  <si>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</si>
  <si>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</si>
  <si>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</si>
  <si>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</si>
  <si>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</si>
  <si>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</si>
  <si>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</si>
  <si>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</si>
  <si>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</si>
  <si>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</si>
  <si>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</si>
  <si>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</si>
  <si>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</si>
  <si>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</si>
  <si>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</si>
  <si>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</si>
  <si>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</si>
  <si>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</si>
  <si>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</si>
  <si>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</si>
  <si>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</si>
  <si>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</si>
  <si>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</si>
  <si>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</si>
  <si>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</si>
  <si>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</si>
  <si>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</si>
  <si>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</si>
  <si>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</si>
  <si>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</si>
  <si>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</si>
  <si>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</si>
  <si>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</si>
  <si>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</si>
  <si>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</si>
  <si>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</si>
  <si>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</si>
  <si>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</si>
  <si>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</si>
  <si>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</si>
  <si>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</si>
  <si>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</si>
  <si>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</si>
  <si>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</si>
  <si>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</si>
  <si>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</si>
  <si>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</si>
  <si>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</si>
  <si>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</si>
  <si>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</si>
  <si>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</si>
  <si>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</si>
  <si>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</si>
  <si>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</si>
  <si>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</si>
  <si>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</si>
  <si>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</si>
  <si>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</si>
  <si>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</si>
  <si>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</si>
  <si>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</si>
  <si>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</si>
  <si>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</si>
  <si>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</si>
  <si>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</si>
  <si>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</si>
  <si>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</si>
  <si>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</si>
  <si>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</si>
  <si>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</si>
  <si>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</si>
  <si>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</si>
  <si>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</si>
  <si>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</si>
  <si>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</si>
  <si>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</si>
  <si>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</si>
  <si>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</si>
  <si>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</si>
  <si>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</si>
  <si>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</si>
  <si>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</si>
  <si>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</si>
  <si>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</si>
  <si>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</si>
  <si>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</si>
  <si>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</si>
  <si>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</si>
  <si>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</si>
  <si>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</si>
  <si>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</si>
  <si>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</si>
  <si>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</si>
  <si>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</si>
  <si>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</si>
  <si>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</si>
  <si>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</si>
  <si>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</si>
  <si>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</si>
  <si>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</si>
  <si>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</si>
  <si>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</si>
  <si>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</si>
  <si>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</si>
  <si>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</si>
  <si>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</si>
  <si>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</si>
  <si>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</si>
  <si>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</si>
  <si>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</si>
  <si>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</si>
  <si>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</si>
  <si>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</si>
  <si>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</si>
  <si>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</si>
  <si>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</si>
  <si>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</si>
  <si>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</si>
  <si>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</si>
  <si>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</si>
  <si>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</si>
  <si>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</si>
  <si>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</si>
  <si>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</si>
  <si>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</si>
  <si>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</si>
  <si>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</si>
  <si>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</si>
  <si>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</si>
  <si>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</si>
  <si>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</si>
  <si>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</si>
  <si>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</si>
  <si>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</si>
  <si>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</si>
  <si>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</si>
  <si>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</si>
  <si>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</si>
  <si>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</si>
  <si>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</si>
  <si>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</si>
  <si>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</si>
  <si>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</si>
  <si>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</si>
  <si>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</si>
  <si>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</si>
  <si>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</si>
  <si>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</si>
  <si>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</si>
  <si>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</si>
  <si>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</si>
  <si>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</si>
  <si>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</si>
  <si>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</si>
  <si>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</si>
  <si>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</si>
  <si>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</si>
  <si>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</si>
  <si>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</si>
  <si>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</si>
  <si>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</si>
  <si>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</si>
  <si>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</si>
  <si>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</si>
  <si>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</si>
  <si>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</si>
  <si>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</si>
  <si>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</si>
  <si>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</si>
  <si>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</si>
  <si>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</si>
  <si>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</si>
  <si>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</si>
  <si>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</si>
  <si>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</si>
  <si>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</si>
  <si>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</si>
  <si>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</si>
  <si>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</si>
  <si>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</si>
  <si>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</si>
  <si>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</si>
  <si>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</si>
  <si>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</si>
  <si>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</si>
  <si>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</si>
  <si>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</si>
  <si>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</si>
  <si>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</si>
  <si>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</si>
  <si>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</si>
  <si>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</si>
  <si>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</si>
  <si>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</si>
  <si>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</si>
  <si>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</si>
  <si>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</si>
  <si>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</si>
  <si>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</si>
  <si>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</si>
  <si>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</si>
  <si>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</si>
  <si>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</si>
  <si>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</si>
  <si>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</si>
  <si>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</si>
  <si>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</si>
  <si>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</si>
  <si>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</si>
  <si>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</si>
  <si>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</si>
  <si>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</si>
  <si>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</si>
  <si>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</si>
  <si>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</si>
  <si>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</si>
  <si>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</si>
  <si>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</si>
  <si>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</si>
  <si>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</si>
  <si>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</si>
  <si>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</si>
  <si>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</si>
  <si>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</si>
  <si>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</si>
  <si>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</si>
  <si>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</si>
  <si>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</si>
  <si>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</si>
  <si>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</si>
  <si>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</si>
  <si>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</si>
  <si>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</si>
  <si>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</si>
  <si>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</si>
  <si>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</si>
  <si>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</si>
  <si>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</si>
  <si>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</si>
  <si>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</si>
  <si>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</si>
  <si>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</si>
  <si>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</si>
  <si>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</si>
  <si>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</si>
  <si>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</si>
  <si>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</si>
  <si>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</si>
  <si>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</si>
  <si>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</si>
  <si>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</si>
  <si>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</si>
  <si>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</si>
  <si>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</si>
  <si>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</si>
  <si>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</si>
  <si>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</si>
  <si>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</si>
  <si>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</si>
  <si>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</si>
  <si>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</si>
  <si>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</si>
  <si>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</si>
  <si>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</si>
  <si>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</si>
  <si>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</si>
  <si>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</si>
  <si>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</si>
  <si>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</si>
  <si>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</si>
  <si>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</si>
  <si>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</si>
  <si>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</si>
  <si>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</si>
  <si>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</si>
  <si>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</si>
  <si>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</si>
  <si>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</si>
  <si>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</si>
  <si>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</si>
  <si>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</si>
  <si>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</si>
  <si>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</si>
  <si>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</si>
  <si>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</si>
  <si>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</si>
  <si>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</si>
  <si>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</si>
  <si>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</si>
  <si>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</si>
  <si>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</si>
  <si>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</si>
  <si>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</si>
  <si>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</si>
  <si>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</si>
  <si>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</si>
  <si>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</si>
  <si>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</si>
  <si>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</si>
  <si>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</si>
  <si>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</si>
  <si>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</si>
  <si>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</si>
  <si>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</si>
  <si>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</si>
  <si>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</si>
  <si>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</si>
  <si>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</si>
  <si>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</si>
  <si>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</si>
  <si>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</si>
  <si>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</si>
  <si>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</si>
  <si>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</si>
  <si>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</si>
  <si>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</si>
  <si>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</si>
  <si>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</si>
  <si>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</si>
  <si>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</si>
  <si>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</si>
  <si>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</si>
  <si>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</si>
  <si>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</si>
  <si>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</si>
  <si>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</si>
  <si>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</si>
  <si>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</si>
  <si>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</si>
  <si>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</si>
  <si>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</si>
  <si>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</si>
  <si>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</si>
  <si>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</si>
  <si>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</si>
  <si>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</si>
  <si>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</si>
  <si>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</si>
  <si>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</si>
  <si>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</si>
  <si>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</si>
  <si>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</si>
  <si>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</si>
  <si>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</si>
  <si>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</si>
  <si>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</si>
  <si>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</si>
  <si>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</si>
  <si>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</si>
  <si>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</si>
  <si>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</si>
  <si>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</si>
  <si>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</si>
  <si>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</si>
  <si>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</si>
  <si>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</si>
  <si>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</si>
  <si>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</si>
  <si>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</si>
  <si>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</si>
  <si>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</si>
  <si>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</si>
  <si>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</si>
  <si>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</si>
  <si>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</si>
  <si>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</si>
  <si>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</si>
  <si>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</si>
  <si>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</si>
  <si>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</si>
  <si>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</si>
  <si>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</si>
  <si>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</si>
  <si>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</si>
  <si>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</si>
  <si>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</si>
  <si>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</si>
  <si>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</si>
  <si>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</si>
  <si>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</si>
  <si>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</si>
  <si>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</si>
  <si>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</si>
  <si>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</si>
  <si>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</si>
  <si>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</si>
  <si>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</si>
  <si>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</si>
  <si>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</si>
  <si>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</si>
  <si>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</si>
  <si>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</si>
  <si>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</si>
  <si>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</si>
  <si>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</si>
  <si>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</si>
  <si>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</si>
  <si>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</si>
  <si>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</si>
  <si>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</si>
  <si>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</si>
  <si>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</si>
  <si>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</si>
  <si>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</si>
  <si>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</si>
  <si>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</si>
  <si>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</si>
  <si>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</si>
  <si>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</si>
  <si>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</si>
  <si>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</si>
  <si>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</si>
  <si>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</si>
  <si>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</si>
  <si>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</si>
  <si>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</si>
  <si>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</si>
  <si>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</si>
  <si>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</si>
  <si>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</si>
  <si>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</si>
  <si>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</si>
  <si>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</si>
  <si>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</si>
  <si>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</si>
  <si>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</si>
  <si>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</si>
  <si>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</si>
  <si>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</si>
  <si>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</si>
  <si>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</si>
  <si>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</si>
  <si>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</si>
  <si>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</si>
  <si>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</si>
  <si>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</si>
  <si>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</si>
  <si>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</si>
  <si>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</si>
  <si>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</si>
  <si>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</si>
  <si>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</si>
  <si>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</si>
  <si>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</si>
  <si>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</si>
  <si>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</si>
  <si>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</si>
  <si>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</si>
  <si>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</si>
  <si>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</si>
  <si>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</si>
  <si>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</si>
  <si>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</si>
  <si>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</si>
  <si>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</si>
  <si>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</si>
  <si>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</si>
  <si>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</si>
  <si>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</si>
  <si>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</si>
  <si>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</si>
  <si>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</si>
  <si>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</si>
  <si>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</si>
  <si>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</si>
  <si>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</si>
  <si>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</si>
  <si>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</si>
  <si>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</si>
  <si>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</si>
  <si>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</si>
  <si>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</si>
  <si>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</si>
  <si>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</si>
  <si>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</si>
  <si>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</si>
  <si>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</si>
  <si>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</si>
  <si>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</si>
  <si>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</si>
  <si>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</si>
  <si>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</si>
  <si>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</si>
  <si>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</si>
  <si>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</si>
  <si>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</si>
  <si>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</si>
  <si>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</si>
  <si>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</si>
  <si>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</si>
  <si>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</si>
  <si>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</si>
  <si>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</si>
  <si>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</si>
  <si>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</si>
  <si>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</si>
  <si>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</si>
  <si>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</si>
  <si>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</si>
  <si>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</si>
  <si>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</si>
  <si>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</si>
  <si>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</si>
  <si>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</si>
  <si>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</si>
  <si>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</si>
  <si>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</si>
  <si>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</si>
  <si>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</si>
  <si>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</si>
  <si>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</si>
  <si>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</si>
  <si>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</si>
  <si>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</si>
  <si>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</si>
  <si>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</si>
  <si>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</si>
  <si>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</si>
  <si>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</si>
  <si>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</si>
  <si>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</si>
  <si>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</si>
  <si>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</si>
  <si>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</si>
  <si>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</si>
  <si>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</si>
  <si>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</si>
  <si>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</si>
  <si>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</si>
  <si>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</si>
  <si>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</si>
  <si>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</si>
  <si>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</si>
  <si>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</si>
  <si>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</si>
  <si>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</si>
  <si>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</si>
  <si>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</si>
  <si>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</si>
  <si>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</si>
  <si>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</si>
  <si>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</si>
  <si>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</si>
  <si>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</si>
  <si>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</si>
  <si>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</si>
  <si>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</si>
  <si>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</si>
  <si>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</si>
  <si>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</si>
  <si>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</si>
  <si>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</si>
  <si>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</si>
  <si>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</si>
  <si>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</si>
  <si>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</si>
  <si>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</si>
  <si>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</si>
  <si>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</si>
  <si>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</si>
  <si>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</si>
  <si>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</si>
  <si>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</si>
  <si>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</si>
  <si>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</si>
  <si>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</si>
  <si>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</si>
  <si>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</si>
  <si>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</si>
  <si>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</si>
  <si>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</si>
  <si>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</si>
  <si>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</si>
  <si>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</si>
  <si>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</si>
  <si>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</si>
  <si>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</si>
  <si>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</si>
  <si>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</si>
  <si>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</si>
  <si>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</si>
  <si>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</si>
  <si>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</si>
  <si>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</si>
  <si>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</si>
  <si>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</si>
  <si>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</si>
  <si>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</si>
  <si>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</si>
  <si>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</si>
  <si>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</si>
  <si>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</si>
  <si>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</si>
  <si>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</si>
  <si>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</si>
  <si>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</si>
  <si>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</si>
  <si>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</si>
  <si>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</si>
  <si>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</si>
  <si>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</si>
  <si>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</si>
  <si>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</si>
  <si>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</si>
  <si>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</si>
  <si>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</si>
  <si>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</si>
  <si>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</si>
  <si>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</si>
  <si>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</si>
  <si>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</si>
  <si>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</si>
  <si>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</si>
  <si>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</si>
  <si>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</si>
  <si>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</si>
  <si>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</si>
  <si>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</si>
  <si>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</si>
  <si>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</si>
  <si>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</si>
  <si>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</si>
  <si>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</si>
  <si>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</si>
  <si>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</si>
  <si>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</si>
  <si>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</si>
  <si>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</si>
  <si>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</si>
  <si>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</si>
  <si>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</si>
  <si>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</si>
  <si>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</si>
  <si>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</si>
  <si>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</si>
  <si>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</si>
  <si>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</si>
  <si>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</si>
  <si>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</si>
  <si>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</si>
  <si>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</si>
  <si>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</si>
  <si>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</si>
  <si>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</si>
  <si>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</si>
  <si>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</si>
  <si>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</si>
  <si>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</si>
  <si>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</si>
  <si>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</si>
  <si>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</si>
  <si>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</si>
  <si>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</si>
  <si>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</si>
  <si>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</si>
  <si>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</si>
  <si>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</si>
  <si>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</si>
  <si>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</si>
  <si>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</si>
  <si>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</si>
  <si>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</si>
  <si>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</si>
  <si>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</si>
  <si>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</si>
  <si>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</si>
  <si>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</si>
  <si>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</si>
  <si>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</si>
  <si>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</si>
  <si>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</si>
  <si>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</si>
  <si>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</si>
  <si>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</si>
  <si>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</si>
  <si>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</si>
  <si>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</si>
  <si>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</si>
  <si>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</si>
  <si>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</si>
  <si>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</si>
  <si>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</si>
  <si>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</si>
  <si>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</si>
  <si>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</si>
  <si>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</si>
  <si>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</si>
  <si>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</si>
  <si>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</si>
  <si>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</si>
  <si>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</si>
  <si>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</si>
  <si>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</si>
  <si>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</si>
  <si>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</si>
  <si>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</si>
  <si>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</si>
  <si>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</si>
  <si>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</si>
  <si>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</si>
  <si>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</si>
  <si>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</si>
  <si>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</si>
  <si>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</si>
  <si>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</si>
  <si>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</si>
  <si>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</si>
  <si>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</si>
  <si>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</si>
  <si>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</si>
  <si>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</si>
  <si>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</si>
  <si>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</si>
  <si>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</si>
  <si>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</si>
  <si>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</si>
  <si>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</si>
  <si>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</si>
  <si>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</si>
  <si>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</si>
  <si>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</si>
  <si>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</si>
  <si>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</si>
  <si>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</si>
  <si>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</si>
  <si>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</si>
  <si>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</si>
  <si>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</si>
  <si>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</si>
  <si>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</si>
  <si>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</si>
  <si>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</si>
  <si>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</si>
  <si>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</si>
  <si>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</si>
  <si>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</si>
  <si>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</si>
  <si>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</si>
  <si>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</si>
  <si>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</si>
  <si>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</si>
  <si>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</si>
  <si>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</si>
  <si>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</si>
  <si>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</si>
  <si>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</si>
  <si>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</si>
  <si>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</si>
  <si>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</si>
  <si>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</si>
  <si>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</si>
  <si>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</si>
  <si>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</si>
  <si>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</si>
  <si>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</si>
  <si>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</si>
  <si>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</si>
  <si>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</si>
  <si>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</si>
  <si>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</si>
  <si>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</si>
  <si>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</si>
  <si>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</si>
  <si>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</si>
  <si>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</si>
  <si>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</si>
  <si>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</si>
  <si>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</si>
  <si>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</si>
  <si>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</si>
  <si>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</si>
  <si>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</si>
  <si>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</si>
  <si>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</si>
  <si>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</si>
  <si>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</si>
  <si>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</si>
  <si>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</si>
  <si>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</si>
  <si>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</si>
  <si>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</si>
  <si>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</si>
  <si>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</si>
  <si>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</si>
  <si>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</si>
  <si>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</si>
  <si>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</si>
  <si>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</si>
  <si>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</si>
  <si>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</si>
  <si>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</si>
  <si>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</si>
  <si>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</si>
  <si>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</si>
  <si>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</si>
  <si>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</si>
  <si>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</si>
  <si>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</si>
  <si>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</si>
  <si>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</si>
  <si>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</si>
  <si>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</si>
  <si>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</si>
  <si>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</si>
  <si>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</si>
  <si>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</si>
  <si>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</si>
  <si>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</si>
  <si>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</si>
  <si>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</si>
  <si>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</si>
  <si>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</si>
  <si>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</si>
  <si>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</si>
  <si>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</si>
  <si>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</si>
  <si>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</si>
  <si>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</si>
  <si>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</si>
  <si>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</si>
  <si>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</si>
  <si>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</si>
  <si>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</si>
  <si>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</si>
  <si>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</si>
  <si>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</si>
  <si>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</si>
  <si>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</si>
  <si>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</si>
  <si>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</si>
  <si>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</si>
  <si>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</si>
  <si>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</si>
  <si>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</si>
  <si>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</si>
  <si>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</si>
  <si>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</si>
  <si>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</si>
  <si>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</si>
  <si>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</si>
  <si>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</si>
  <si>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</si>
  <si>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</si>
  <si>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</si>
  <si>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</si>
  <si>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</si>
  <si>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</si>
  <si>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</si>
  <si>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</si>
  <si>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</si>
  <si>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</si>
  <si>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</si>
  <si>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</si>
  <si>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</si>
  <si>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</si>
  <si>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</si>
  <si>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</si>
  <si>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</si>
  <si>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</si>
  <si>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</si>
  <si>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</si>
  <si>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</si>
  <si>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</si>
  <si>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</si>
  <si>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</si>
  <si>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</si>
  <si>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</si>
  <si>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</si>
  <si>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</si>
  <si>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</si>
  <si>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</si>
  <si>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</si>
  <si>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</si>
  <si>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</si>
  <si>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</si>
  <si>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</si>
  <si>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</si>
  <si>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</si>
  <si>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</si>
  <si>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</si>
  <si>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</si>
  <si>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</si>
  <si>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</si>
  <si>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</si>
  <si>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</si>
  <si>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</si>
  <si>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</si>
  <si>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</si>
  <si>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</si>
  <si>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</si>
  <si>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</si>
  <si>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</si>
  <si>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</si>
  <si>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</si>
  <si>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</si>
  <si>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</si>
  <si>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</si>
  <si>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</si>
  <si>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</si>
  <si>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</si>
  <si>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</si>
  <si>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</si>
  <si>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</si>
  <si>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</si>
  <si>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</si>
  <si>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</si>
  <si>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</si>
  <si>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</si>
  <si>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</si>
  <si>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</si>
  <si>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</si>
  <si>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</si>
  <si>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</si>
  <si>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</si>
  <si>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</si>
  <si>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</si>
  <si>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</si>
  <si>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</si>
  <si>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</si>
  <si>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</si>
  <si>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</si>
  <si>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</si>
  <si>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</si>
  <si>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</si>
  <si>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</si>
  <si>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</si>
  <si>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</si>
  <si>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</si>
  <si>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</si>
  <si>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</si>
  <si>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</si>
  <si>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</si>
  <si>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</si>
  <si>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</si>
  <si>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</si>
  <si>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</si>
  <si>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</si>
  <si>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</si>
  <si>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</si>
  <si>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</si>
  <si>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</si>
  <si>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</si>
  <si>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</si>
  <si>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</si>
  <si>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</si>
  <si>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</si>
  <si>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</si>
  <si>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</si>
  <si>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</si>
  <si>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</si>
  <si>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</si>
  <si>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</si>
  <si>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</si>
  <si>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</si>
  <si>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</si>
  <si>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</si>
  <si>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</si>
  <si>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</si>
  <si>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</si>
  <si>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</si>
  <si>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</si>
  <si>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</si>
  <si>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</si>
  <si>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</si>
  <si>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</si>
  <si>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</si>
  <si>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</si>
  <si>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</si>
  <si>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</si>
  <si>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</si>
  <si>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</si>
  <si>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</si>
  <si>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</si>
  <si>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</si>
  <si>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</si>
  <si>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</si>
  <si>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</si>
  <si>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</si>
  <si>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</si>
  <si>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</si>
  <si>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</si>
  <si>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</si>
  <si>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</si>
  <si>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</si>
  <si>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</si>
  <si>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</si>
  <si>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</si>
  <si>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</si>
  <si>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</si>
  <si>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</si>
  <si>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</si>
  <si>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</si>
  <si>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</si>
  <si>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</si>
  <si>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</si>
  <si>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</si>
  <si>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</si>
  <si>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</si>
  <si>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</si>
  <si>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</si>
  <si>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</si>
  <si>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</si>
  <si>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</si>
  <si>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</si>
  <si>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</si>
  <si>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</si>
  <si>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</si>
  <si>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</si>
  <si>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</si>
  <si>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</si>
  <si>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</si>
  <si>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</si>
  <si>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</si>
  <si>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</si>
  <si>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</si>
  <si>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</si>
  <si>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</si>
  <si>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</si>
  <si>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</si>
  <si>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</si>
  <si>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</si>
  <si>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</si>
  <si>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</si>
  <si>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</si>
  <si>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</si>
  <si>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</si>
  <si>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</si>
  <si>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</si>
  <si>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</si>
  <si>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</si>
  <si>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</si>
  <si>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</si>
  <si>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</si>
  <si>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</si>
  <si>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</si>
  <si>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</si>
  <si>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</si>
  <si>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</si>
  <si>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</si>
  <si>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</si>
  <si>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</si>
  <si>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</si>
  <si>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</si>
  <si>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</si>
  <si>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</si>
  <si>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</si>
  <si>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</si>
  <si>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</si>
  <si>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</si>
  <si>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</si>
  <si>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</si>
  <si>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</si>
  <si>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</si>
  <si>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</si>
  <si>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</si>
  <si>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</si>
  <si>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</si>
  <si>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</si>
  <si>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</si>
  <si>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</si>
  <si>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</si>
  <si>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</si>
  <si>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</si>
  <si>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</si>
  <si>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</si>
  <si>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</si>
  <si>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</si>
  <si>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</si>
  <si>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</si>
  <si>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</si>
  <si>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</si>
  <si>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</si>
  <si>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</si>
  <si>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</si>
  <si>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</si>
  <si>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</si>
  <si>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</si>
  <si>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</si>
  <si>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</si>
  <si>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</si>
  <si>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</si>
  <si>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</si>
  <si>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</si>
  <si>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</si>
  <si>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</si>
  <si>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</si>
  <si>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</si>
  <si>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</si>
  <si>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</si>
  <si>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</si>
  <si>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</si>
  <si>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</si>
  <si>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</si>
  <si>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</si>
  <si>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</si>
  <si>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</si>
  <si>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</si>
  <si>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</si>
  <si>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</si>
  <si>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</si>
  <si>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</si>
  <si>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</si>
  <si>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</si>
  <si>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</si>
  <si>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</si>
  <si>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</si>
  <si>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</si>
  <si>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</si>
  <si>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</si>
  <si>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</si>
  <si>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</si>
  <si>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</si>
  <si>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</si>
  <si>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</si>
  <si>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</si>
  <si>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</si>
  <si>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</si>
  <si>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</si>
  <si>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</si>
  <si>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</si>
  <si>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</si>
  <si>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</si>
  <si>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</si>
  <si>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</si>
  <si>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</si>
  <si>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</si>
  <si>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</si>
  <si>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</si>
  <si>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</si>
  <si>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</si>
  <si>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</si>
  <si>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</si>
  <si>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</si>
  <si>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</si>
  <si>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</si>
  <si>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</si>
  <si>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</si>
  <si>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</si>
  <si>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</si>
  <si>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</si>
  <si>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</si>
  <si>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</si>
  <si>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</si>
  <si>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</si>
  <si>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</si>
  <si>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</si>
  <si>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</si>
  <si>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</si>
  <si>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</si>
  <si>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</si>
  <si>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</si>
  <si>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</si>
  <si>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</si>
  <si>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</si>
  <si>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</si>
  <si>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</si>
  <si>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</si>
  <si>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</si>
  <si>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</si>
  <si>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</si>
  <si>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</si>
  <si>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</si>
  <si>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</si>
  <si>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</si>
  <si>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</si>
  <si>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</si>
  <si>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</si>
  <si>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</si>
  <si>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</si>
  <si>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</si>
  <si>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</si>
  <si>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</si>
  <si>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</si>
  <si>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</si>
  <si>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</si>
  <si>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</si>
  <si>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</si>
  <si>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</si>
  <si>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</si>
  <si>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</si>
  <si>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</si>
  <si>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</si>
  <si>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</si>
  <si>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</si>
  <si>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</si>
  <si>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</si>
  <si>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</si>
  <si>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</si>
  <si>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</si>
  <si>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</si>
  <si>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</si>
  <si>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</si>
  <si>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</si>
  <si>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</si>
  <si>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</si>
  <si>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</si>
  <si>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</si>
  <si>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</si>
  <si>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</si>
  <si>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</si>
  <si>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</si>
  <si>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</si>
  <si>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</si>
  <si>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</si>
  <si>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</si>
  <si>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</si>
  <si>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</si>
  <si>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</si>
  <si>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</si>
  <si>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</si>
  <si>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</si>
  <si>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</si>
  <si>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</si>
  <si>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</si>
  <si>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</si>
  <si>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</si>
  <si>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</si>
  <si>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</si>
  <si>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</si>
  <si>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</si>
  <si>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</si>
  <si>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</si>
  <si>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</si>
  <si>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</si>
  <si>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</si>
  <si>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</si>
  <si>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</si>
  <si>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</si>
  <si>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</si>
  <si>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</si>
  <si>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</si>
  <si>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</si>
  <si>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</si>
  <si>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</si>
  <si>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</si>
  <si>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</si>
  <si>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</si>
  <si>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</si>
  <si>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</si>
  <si>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</si>
  <si>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</si>
  <si>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</si>
  <si>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</si>
  <si>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</si>
  <si>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</si>
  <si>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</si>
  <si>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</si>
  <si>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</si>
  <si>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</si>
  <si>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</si>
  <si>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</si>
  <si>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</si>
  <si>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</si>
  <si>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</si>
  <si>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</si>
  <si>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</si>
  <si>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</si>
  <si>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</si>
  <si>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</si>
  <si>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</si>
  <si>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</si>
  <si>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</si>
  <si>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</si>
  <si>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</si>
  <si>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</si>
  <si>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</si>
  <si>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</si>
  <si>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</si>
  <si>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</si>
  <si>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</si>
  <si>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</si>
  <si>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</si>
  <si>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</si>
  <si>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</si>
  <si>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</si>
  <si>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</si>
  <si>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</si>
  <si>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</si>
  <si>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</si>
  <si>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</si>
  <si>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</si>
  <si>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</si>
  <si>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</si>
  <si>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</si>
  <si>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</si>
  <si>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</si>
  <si>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</si>
  <si>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</si>
  <si>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</si>
  <si>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</si>
  <si>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</si>
  <si>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</si>
  <si>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</si>
  <si>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</si>
  <si>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</si>
  <si>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</si>
  <si>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</si>
  <si>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</si>
  <si>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</si>
  <si>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</si>
  <si>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</si>
  <si>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</si>
  <si>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</si>
  <si>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</si>
  <si>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</si>
  <si>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</si>
  <si>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</si>
  <si>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</si>
  <si>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</si>
  <si>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</si>
  <si>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</si>
  <si>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</si>
  <si>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</si>
  <si>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</si>
  <si>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</si>
  <si>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</si>
  <si>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</si>
  <si>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</si>
  <si>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</si>
  <si>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</si>
  <si>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</si>
  <si>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</si>
  <si>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</si>
  <si>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</si>
  <si>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</si>
  <si>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</si>
  <si>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</si>
  <si>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</si>
  <si>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</si>
  <si>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</si>
  <si>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</si>
  <si>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</si>
  <si>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</si>
  <si>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</si>
  <si>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</si>
  <si>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</si>
  <si>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</si>
  <si>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</si>
  <si>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</si>
  <si>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</si>
  <si>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</si>
  <si>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</si>
  <si>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</si>
  <si>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</si>
  <si>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</si>
  <si>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</si>
  <si>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</si>
  <si>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</si>
  <si>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</si>
  <si>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</si>
  <si>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</si>
  <si>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</si>
  <si>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</si>
  <si>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</si>
  <si>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</si>
  <si>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</si>
  <si>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</si>
  <si>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</si>
  <si>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</si>
  <si>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</si>
  <si>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</si>
  <si>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</si>
  <si>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</si>
  <si>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</si>
  <si>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</si>
  <si>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</si>
  <si>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</si>
  <si>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</si>
  <si>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</si>
  <si>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</si>
  <si>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</si>
  <si>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</si>
  <si>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</si>
  <si>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</si>
  <si>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</si>
  <si>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</si>
  <si>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</si>
  <si>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</si>
  <si>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</si>
  <si>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</si>
  <si>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</si>
  <si>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</si>
  <si>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</si>
  <si>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</si>
  <si>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</si>
  <si>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</si>
  <si>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</si>
  <si>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</si>
  <si>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</si>
  <si>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</si>
  <si>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</si>
  <si>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</si>
  <si>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</si>
  <si>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</si>
  <si>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</si>
  <si>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</si>
  <si>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</si>
  <si>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</si>
  <si>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</si>
  <si>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</si>
  <si>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</si>
  <si>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</si>
  <si>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</si>
  <si>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</si>
  <si>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</si>
  <si>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</si>
  <si>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</si>
  <si>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</si>
  <si>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</si>
  <si>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</si>
  <si>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</si>
  <si>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</si>
  <si>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</si>
  <si>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</si>
  <si>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</si>
  <si>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</si>
  <si>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</si>
  <si>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</si>
  <si>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</si>
  <si>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</si>
  <si>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</si>
  <si>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</si>
  <si>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</si>
  <si>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</si>
  <si>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</si>
  <si>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</si>
  <si>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</si>
  <si>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</si>
  <si>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</si>
  <si>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</si>
  <si>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</si>
  <si>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</si>
  <si>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</si>
  <si>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</si>
  <si>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</si>
  <si>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</si>
  <si>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</si>
  <si>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</si>
  <si>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</si>
  <si>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</si>
  <si>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</si>
  <si>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</si>
  <si>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</si>
  <si>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</si>
  <si>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</si>
  <si>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</si>
  <si>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</si>
  <si>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</si>
  <si>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</si>
  <si>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</si>
  <si>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</si>
  <si>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</si>
  <si>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</si>
  <si>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</si>
  <si>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</si>
  <si>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</si>
  <si>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</si>
  <si>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</si>
  <si>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</si>
  <si>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</si>
  <si>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</si>
  <si>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</si>
  <si>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</si>
  <si>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</si>
  <si>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</si>
  <si>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</si>
  <si>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</si>
  <si>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</si>
  <si>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</si>
  <si>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</si>
  <si>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</si>
  <si>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</si>
  <si>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</si>
  <si>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</si>
  <si>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</si>
  <si>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</si>
  <si>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</si>
  <si>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</si>
  <si>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</si>
  <si>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</si>
  <si>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</si>
  <si>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</si>
  <si>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</si>
  <si>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</si>
  <si>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</si>
  <si>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</si>
  <si>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</si>
  <si>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</si>
  <si>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</si>
  <si>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</si>
  <si>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</si>
  <si>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</si>
  <si>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</si>
  <si>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</si>
  <si>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</si>
  <si>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</si>
  <si>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</si>
  <si>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</si>
  <si>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</si>
  <si>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</si>
  <si>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</si>
  <si>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</si>
  <si>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</si>
  <si>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</si>
  <si>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</si>
  <si>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</si>
  <si>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</si>
  <si>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</si>
  <si>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</si>
  <si>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</si>
  <si>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</si>
  <si>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</si>
  <si>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</si>
  <si>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</si>
  <si>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</si>
  <si>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</si>
  <si>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</si>
  <si>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</si>
  <si>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</si>
  <si>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</si>
  <si>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</si>
  <si>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</si>
  <si>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</si>
  <si>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</si>
  <si>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</si>
  <si>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</si>
  <si>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</si>
  <si>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</si>
  <si>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</si>
  <si>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</si>
  <si>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</si>
  <si>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</si>
  <si>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</si>
  <si>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</si>
  <si>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</si>
  <si>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</si>
  <si>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</si>
  <si>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</si>
  <si>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</si>
  <si>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</si>
  <si>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</si>
  <si>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</si>
  <si>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</si>
  <si>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</si>
  <si>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</si>
  <si>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</si>
  <si>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</si>
  <si>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</si>
  <si>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</si>
  <si>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</si>
  <si>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</si>
  <si>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</si>
  <si>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</si>
  <si>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</si>
  <si>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</si>
  <si>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</si>
  <si>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</si>
  <si>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</si>
  <si>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</si>
  <si>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</si>
  <si>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</si>
  <si>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</si>
  <si>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</si>
  <si>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</si>
  <si>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</si>
  <si>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</si>
  <si>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</si>
  <si>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</si>
  <si>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</si>
  <si>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</si>
  <si>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</si>
  <si>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</si>
  <si>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</si>
  <si>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</si>
  <si>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</si>
  <si>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</si>
  <si>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</si>
  <si>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</si>
  <si>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</si>
  <si>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</si>
  <si>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</si>
  <si>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</si>
  <si>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</si>
  <si>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</si>
  <si>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</si>
  <si>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</si>
  <si>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</si>
  <si>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</si>
  <si>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</si>
  <si>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</si>
  <si>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</si>
  <si>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</si>
  <si>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</si>
  <si>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</si>
  <si>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</si>
  <si>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</si>
  <si>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</si>
  <si>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</si>
  <si>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</si>
  <si>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</si>
  <si>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</si>
  <si>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</si>
  <si>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</si>
  <si>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</si>
  <si>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</si>
  <si>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</si>
  <si>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</si>
  <si>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</si>
  <si>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</si>
  <si>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</si>
  <si>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</si>
  <si>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</si>
  <si>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</si>
  <si>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</si>
  <si>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</si>
  <si>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</si>
  <si>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</si>
  <si>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</si>
  <si>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</si>
  <si>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</si>
  <si>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</si>
  <si>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</si>
  <si>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</si>
  <si>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</si>
  <si>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</si>
  <si>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</si>
  <si>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</si>
  <si>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</si>
  <si>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</si>
  <si>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</si>
  <si>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</si>
  <si>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</si>
  <si>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</si>
  <si>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</si>
  <si>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</si>
  <si>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</si>
  <si>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</si>
  <si>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</si>
  <si>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</si>
  <si>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</si>
  <si>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</si>
  <si>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</si>
  <si>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</si>
  <si>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</si>
  <si>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</si>
  <si>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</si>
  <si>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</si>
  <si>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</si>
  <si>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</si>
  <si>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</si>
  <si>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</si>
  <si>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</si>
  <si>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</si>
  <si>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</si>
  <si>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</si>
  <si>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</si>
  <si>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</si>
  <si>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</si>
  <si>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</si>
  <si>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</si>
  <si>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</si>
  <si>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</si>
  <si>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</si>
  <si>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</si>
  <si>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</si>
  <si>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</si>
  <si>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</si>
  <si>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</si>
  <si>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</si>
  <si>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</si>
  <si>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</si>
  <si>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</si>
  <si>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</si>
  <si>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</si>
  <si>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</si>
  <si>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</si>
  <si>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</si>
  <si>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</si>
  <si>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</si>
  <si>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</si>
  <si>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</si>
  <si>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</si>
  <si>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</si>
  <si>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</si>
  <si>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</si>
  <si>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</si>
  <si>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</si>
  <si>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</si>
  <si>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</si>
  <si>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</si>
  <si>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</si>
  <si>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</si>
  <si>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</si>
  <si>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</si>
  <si>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</si>
  <si>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</si>
  <si>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</si>
  <si>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</si>
  <si>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</si>
  <si>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</si>
  <si>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</si>
  <si>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</si>
  <si>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</si>
  <si>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</si>
  <si>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</si>
  <si>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</si>
  <si>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</si>
  <si>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</si>
  <si>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</si>
  <si>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</si>
  <si>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</si>
  <si>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</si>
  <si>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</si>
  <si>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</si>
  <si>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</si>
  <si>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</si>
  <si>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</si>
  <si>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</si>
  <si>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</si>
  <si>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</si>
  <si>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</si>
  <si>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</si>
  <si>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</si>
  <si>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</si>
  <si>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</si>
  <si>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</si>
  <si>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</si>
  <si>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</si>
  <si>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</si>
  <si>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</si>
  <si>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</si>
  <si>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</si>
  <si>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</si>
  <si>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</si>
  <si>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</si>
  <si>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</si>
  <si>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</si>
  <si>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</si>
  <si>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</si>
  <si>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</si>
  <si>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</si>
  <si>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</si>
  <si>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</si>
  <si>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</si>
  <si>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</si>
  <si>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</si>
  <si>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</si>
  <si>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</si>
  <si>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</si>
  <si>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</si>
  <si>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</si>
  <si>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</si>
  <si>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</si>
  <si>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</si>
  <si>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</si>
  <si>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</si>
  <si>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</si>
  <si>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</si>
  <si>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</si>
  <si>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</si>
  <si>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</si>
  <si>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</si>
  <si>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</si>
  <si>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</si>
  <si>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</si>
  <si>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</si>
  <si>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</si>
  <si>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</si>
  <si>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</si>
  <si>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</si>
  <si>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</si>
  <si>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</si>
  <si>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</si>
  <si>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</si>
  <si>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</si>
  <si>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</si>
  <si>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</si>
  <si>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</si>
  <si>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</si>
  <si>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</si>
  <si>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</si>
  <si>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</si>
  <si>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</si>
  <si>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</si>
  <si>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</si>
  <si>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</si>
  <si>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</si>
  <si>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</si>
  <si>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</si>
  <si>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</si>
  <si>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</si>
  <si>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</si>
  <si>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</si>
  <si>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</si>
  <si>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</si>
  <si>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</si>
  <si>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</si>
  <si>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</si>
  <si>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</si>
  <si>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</si>
  <si>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</si>
  <si>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</si>
  <si>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</si>
  <si>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</si>
  <si>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</si>
  <si>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</si>
  <si>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</si>
  <si>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</si>
  <si>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</si>
  <si>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</si>
  <si>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</si>
  <si>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</si>
  <si>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</si>
  <si>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</si>
  <si>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</si>
  <si>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</si>
  <si>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</si>
  <si>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</si>
  <si>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</si>
  <si>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</si>
  <si>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</si>
  <si>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</si>
  <si>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</si>
  <si>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</si>
  <si>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</si>
  <si>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</si>
  <si>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</si>
  <si>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</si>
  <si>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</si>
  <si>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</si>
  <si>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</si>
  <si>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</si>
  <si>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</si>
  <si>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</si>
  <si>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</si>
  <si>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</si>
  <si>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</si>
  <si>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</si>
  <si>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</si>
  <si>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</si>
  <si>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</si>
  <si>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</si>
  <si>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</si>
  <si>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</si>
  <si>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</si>
  <si>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</si>
  <si>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</si>
  <si>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</si>
  <si>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</si>
  <si>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</si>
  <si>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</si>
  <si>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</si>
  <si>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</si>
  <si>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</si>
  <si>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</si>
  <si>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</si>
  <si>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</si>
  <si>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</si>
  <si>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</si>
  <si>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</si>
  <si>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</si>
  <si>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</si>
  <si>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</si>
  <si>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</si>
  <si>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</si>
  <si>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</si>
  <si>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</si>
  <si>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</si>
  <si>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</si>
  <si>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</si>
  <si>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</si>
  <si>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</si>
  <si>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</si>
  <si>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</si>
  <si>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</si>
  <si>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</si>
  <si>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</si>
  <si>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</si>
  <si>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</si>
  <si>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</si>
  <si>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</si>
  <si>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</si>
  <si>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</si>
  <si>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</si>
  <si>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</si>
  <si>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</si>
  <si>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</si>
  <si>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</si>
  <si>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</si>
  <si>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</si>
  <si>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</si>
  <si>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</si>
  <si>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</si>
  <si>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</si>
  <si>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</si>
  <si>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</si>
  <si>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</si>
  <si>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</si>
  <si>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</si>
  <si>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</si>
  <si>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</si>
  <si>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</si>
  <si>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</si>
  <si>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</si>
  <si>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</si>
  <si>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</si>
  <si>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</si>
  <si>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</si>
  <si>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</si>
  <si>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</si>
  <si>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</si>
  <si>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</si>
  <si>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</si>
  <si>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</si>
  <si>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</si>
  <si>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</si>
  <si>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</si>
  <si>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</si>
  <si>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</si>
  <si>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</si>
  <si>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</si>
  <si>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</si>
  <si>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</si>
  <si>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</si>
  <si>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</si>
  <si>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</si>
  <si>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</si>
  <si>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</si>
  <si>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</si>
  <si>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</si>
  <si>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</si>
  <si>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</si>
  <si>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</si>
  <si>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</si>
  <si>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</si>
  <si>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</si>
  <si>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</si>
  <si>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</si>
  <si>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</si>
  <si>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</si>
  <si>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</si>
  <si>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</si>
  <si>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</si>
  <si>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</si>
  <si>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</si>
  <si>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</si>
  <si>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</si>
  <si>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</si>
  <si>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</si>
  <si>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</si>
  <si>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</si>
  <si>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</si>
  <si>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</si>
  <si>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</si>
  <si>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</si>
  <si>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</si>
  <si>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</si>
  <si>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</si>
  <si>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</si>
  <si>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</si>
  <si>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</si>
  <si>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</si>
  <si>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</si>
  <si>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</si>
  <si>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</si>
  <si>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</si>
  <si>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</si>
  <si>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</si>
  <si>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</si>
  <si>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</si>
  <si>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</si>
  <si>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</si>
  <si>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</si>
  <si>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</si>
  <si>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</si>
  <si>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</si>
  <si>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</si>
  <si>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</si>
  <si>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</si>
  <si>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</si>
  <si>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</si>
  <si>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</si>
  <si>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</si>
  <si>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</si>
  <si>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</si>
  <si>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</si>
  <si>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</si>
  <si>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</si>
  <si>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</si>
  <si>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</si>
  <si>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</si>
  <si>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</si>
  <si>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</si>
  <si>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</si>
  <si>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</si>
  <si>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</si>
  <si>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</si>
  <si>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</si>
  <si>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</si>
  <si>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</si>
  <si>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</si>
  <si>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</si>
  <si>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</si>
  <si>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</si>
  <si>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</si>
  <si>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</si>
  <si>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</si>
  <si>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</si>
  <si>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</si>
  <si>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</si>
  <si>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</si>
  <si>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</si>
  <si>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</si>
  <si>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</si>
  <si>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</si>
  <si>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</si>
  <si>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</si>
  <si>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</si>
  <si>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</si>
  <si>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</si>
  <si>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</si>
  <si>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</si>
  <si>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</si>
  <si>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</si>
  <si>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</si>
  <si>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</si>
  <si>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</si>
  <si>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</si>
  <si>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</si>
  <si>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</si>
  <si>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</si>
  <si>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</si>
  <si>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</si>
  <si>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</si>
  <si>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</si>
  <si>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</si>
  <si>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</si>
  <si>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</si>
  <si>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</si>
  <si>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</si>
  <si>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</si>
  <si>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</si>
  <si>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</si>
  <si>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</si>
  <si>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</si>
  <si>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</si>
  <si>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</si>
  <si>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</si>
  <si>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</si>
  <si>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</si>
  <si>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</si>
  <si>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</si>
  <si>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</si>
  <si>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</si>
  <si>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</si>
  <si>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</si>
  <si>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</si>
  <si>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</si>
  <si>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</si>
  <si>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</si>
  <si>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</si>
  <si>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</si>
  <si>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</si>
  <si>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</si>
  <si>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</si>
  <si>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</si>
  <si>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</si>
  <si>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</si>
  <si>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</si>
  <si>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</si>
  <si>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</si>
  <si>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</si>
  <si>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</si>
  <si>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</si>
  <si>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</si>
  <si>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</si>
  <si>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</si>
  <si>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</si>
  <si>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</si>
  <si>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</si>
  <si>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</si>
  <si>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</si>
  <si>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</si>
  <si>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</si>
  <si>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</si>
  <si>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</si>
  <si>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</si>
  <si>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</si>
  <si>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</si>
  <si>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</si>
  <si>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</si>
  <si>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</si>
  <si>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</si>
  <si>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</si>
  <si>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</si>
  <si>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</si>
  <si>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</si>
  <si>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</si>
  <si>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</si>
  <si>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</si>
  <si>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</si>
  <si>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</si>
  <si>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</si>
  <si>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</si>
  <si>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</si>
  <si>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</si>
  <si>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</si>
  <si>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</si>
  <si>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</si>
  <si>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</si>
  <si>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</si>
  <si>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</si>
  <si>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</si>
  <si>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</si>
  <si>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</si>
  <si>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</si>
  <si>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</si>
  <si>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</si>
  <si>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</si>
  <si>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</si>
  <si>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</si>
  <si>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</si>
  <si>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</si>
  <si>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</si>
  <si>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</si>
  <si>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</si>
  <si>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</si>
  <si>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</si>
  <si>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</si>
  <si>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</si>
  <si>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</si>
  <si>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</si>
  <si>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</si>
  <si>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</si>
  <si>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</si>
  <si>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</si>
  <si>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</si>
  <si>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</si>
  <si>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</si>
  <si>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</si>
  <si>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</si>
  <si>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</si>
  <si>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</si>
  <si>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</si>
  <si>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</si>
  <si>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</si>
  <si>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</si>
  <si>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</si>
  <si>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</si>
  <si>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</si>
  <si>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</si>
  <si>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</si>
  <si>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</si>
  <si>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</si>
  <si>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</si>
  <si>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</si>
  <si>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</si>
  <si>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</si>
  <si>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</si>
  <si>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</si>
  <si>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</si>
  <si>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</si>
  <si>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</si>
  <si>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</si>
  <si>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</si>
  <si>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</si>
  <si>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</si>
  <si>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</si>
  <si>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</si>
  <si>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</si>
  <si>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</si>
  <si>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</si>
  <si>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</si>
  <si>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</si>
  <si>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</si>
  <si>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</si>
  <si>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</si>
  <si>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</si>
  <si>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</si>
  <si>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</si>
  <si>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</si>
  <si>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</si>
  <si>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</si>
  <si>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</si>
  <si>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</si>
  <si>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</si>
  <si>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</si>
  <si>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</si>
  <si>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</si>
  <si>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</si>
  <si>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</si>
  <si>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</si>
  <si>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</si>
  <si>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</si>
  <si>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</si>
  <si>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</si>
  <si>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</si>
  <si>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</si>
  <si>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</si>
  <si>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</si>
  <si>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</si>
  <si>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</si>
  <si>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</si>
  <si>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</si>
  <si>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</si>
  <si>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</si>
  <si>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</si>
  <si>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</si>
  <si>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</si>
  <si>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</si>
  <si>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</si>
  <si>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</si>
  <si>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</si>
  <si>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</si>
  <si>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</si>
  <si>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</si>
  <si>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</si>
  <si>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</si>
  <si>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</si>
  <si>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</si>
  <si>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</si>
  <si>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</si>
  <si>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</si>
  <si>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</si>
  <si>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</si>
  <si>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</si>
  <si>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</si>
  <si>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</si>
  <si>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</si>
  <si>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</si>
  <si>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</si>
  <si>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</si>
  <si>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</si>
  <si>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</si>
  <si>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</si>
  <si>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</si>
  <si>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</si>
  <si>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</si>
  <si>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</si>
  <si>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</si>
  <si>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</si>
  <si>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</si>
  <si>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</si>
  <si>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</si>
  <si>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</si>
  <si>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</si>
  <si>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</si>
  <si>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</si>
  <si>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</si>
  <si>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</si>
  <si>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</si>
  <si>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</si>
  <si>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</si>
  <si>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</si>
  <si>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</si>
  <si>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</si>
  <si>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</si>
  <si>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</si>
  <si>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</si>
  <si>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</si>
  <si>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</si>
  <si>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</si>
  <si>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</si>
  <si>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</si>
  <si>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</si>
  <si>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</si>
  <si>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</si>
  <si>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</si>
  <si>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</si>
  <si>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</si>
  <si>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</si>
  <si>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</si>
  <si>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</si>
  <si>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</si>
  <si>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</si>
  <si>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</si>
  <si>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</si>
  <si>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</si>
  <si>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</si>
  <si>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</si>
  <si>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</si>
  <si>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</si>
  <si>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</si>
  <si>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</si>
  <si>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</si>
  <si>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</si>
  <si>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</si>
  <si>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</si>
  <si>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</si>
  <si>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</si>
  <si>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</si>
  <si>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</si>
  <si>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</si>
  <si>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</si>
  <si>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</si>
  <si>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</si>
  <si>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</si>
  <si>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</si>
  <si>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</si>
  <si>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</si>
  <si>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</si>
  <si>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</si>
  <si>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</si>
  <si>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</si>
  <si>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</si>
  <si>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</si>
  <si>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</si>
  <si>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</si>
  <si>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</si>
  <si>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</si>
  <si>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</si>
  <si>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</si>
  <si>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</si>
  <si>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</si>
  <si>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</si>
  <si>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</si>
  <si>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</si>
  <si>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</si>
  <si>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</si>
  <si>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</si>
  <si>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</si>
  <si>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</si>
  <si>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</si>
  <si>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</si>
  <si>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</si>
  <si>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</si>
  <si>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</si>
  <si>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</si>
  <si>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</si>
  <si>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</si>
  <si>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</si>
  <si>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</si>
  <si>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</si>
  <si>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</si>
  <si>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</si>
  <si>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</si>
  <si>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</si>
  <si>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</si>
  <si>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</si>
  <si>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</si>
  <si>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</si>
  <si>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</si>
  <si>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</si>
  <si>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</si>
  <si>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</si>
  <si>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</si>
  <si>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</si>
  <si>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</si>
  <si>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</si>
  <si>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</si>
  <si>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</si>
  <si>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</si>
  <si>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</si>
  <si>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</si>
  <si>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</si>
  <si>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</si>
  <si>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</si>
  <si>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</si>
  <si>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</si>
  <si>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</si>
  <si>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</si>
  <si>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</si>
  <si>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</si>
  <si>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</si>
  <si>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</si>
  <si>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</si>
  <si>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</si>
  <si>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</si>
  <si>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</si>
  <si>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</si>
  <si>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</si>
  <si>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</si>
  <si>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</si>
  <si>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</si>
  <si>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</si>
  <si>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</si>
  <si>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</si>
  <si>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</si>
  <si>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</si>
  <si>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</si>
  <si>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</si>
  <si>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</si>
  <si>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</si>
  <si>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</si>
  <si>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</si>
  <si>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</si>
  <si>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</si>
  <si>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</si>
  <si>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</si>
  <si>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</si>
  <si>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</si>
  <si>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</si>
  <si>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</si>
  <si>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</si>
  <si>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</si>
  <si>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</si>
  <si>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</si>
  <si>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</si>
  <si>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</si>
  <si>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</si>
  <si>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</si>
  <si>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</si>
  <si>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</si>
  <si>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</si>
  <si>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</si>
  <si>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</si>
  <si>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</si>
  <si>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</si>
  <si>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</si>
  <si>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</si>
  <si>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</si>
  <si>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</si>
  <si>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</si>
  <si>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</si>
  <si>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</si>
  <si>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</si>
  <si>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</si>
  <si>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</si>
  <si>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</si>
  <si>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</si>
  <si>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</si>
  <si>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</si>
  <si>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</si>
  <si>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</si>
  <si>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</si>
  <si>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</si>
  <si>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</si>
  <si>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</si>
  <si>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</si>
  <si>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</si>
  <si>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</si>
  <si>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</si>
  <si>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</si>
  <si>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</si>
  <si>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</si>
  <si>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</si>
  <si>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</si>
  <si>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</si>
  <si>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</si>
  <si>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</si>
  <si>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</si>
  <si>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</si>
  <si>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</si>
  <si>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</si>
  <si>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</si>
  <si>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</si>
  <si>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</si>
  <si>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</si>
  <si>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</si>
  <si>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</si>
  <si>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</si>
  <si>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</si>
  <si>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</si>
  <si>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</si>
  <si>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</si>
  <si>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</si>
  <si>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</si>
  <si>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</si>
  <si>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</si>
  <si>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</si>
  <si>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</si>
  <si>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</si>
  <si>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</si>
  <si>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</si>
  <si>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</si>
  <si>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</si>
  <si>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</si>
  <si>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</si>
  <si>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</si>
  <si>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</si>
  <si>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</si>
  <si>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</si>
  <si>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</si>
  <si>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</si>
  <si>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</si>
  <si>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</si>
  <si>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</si>
  <si>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</si>
  <si>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</si>
  <si>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</si>
  <si>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</si>
  <si>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</si>
  <si>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</si>
  <si>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</si>
  <si>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</si>
  <si>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</si>
  <si>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</si>
  <si>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</si>
  <si>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</si>
  <si>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</si>
  <si>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</si>
  <si>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</si>
  <si>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</si>
  <si>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</si>
  <si>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</si>
  <si>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</si>
  <si>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</si>
  <si>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</si>
  <si>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</si>
  <si>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</si>
  <si>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</si>
  <si>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</si>
  <si>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</si>
  <si>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</si>
  <si>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</si>
  <si>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</si>
  <si>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</si>
  <si>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</si>
  <si>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</si>
  <si>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</si>
  <si>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</si>
  <si>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</si>
  <si>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</si>
  <si>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</si>
  <si>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</si>
  <si>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</si>
  <si>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</si>
  <si>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</si>
  <si>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</si>
  <si>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</si>
  <si>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</si>
  <si>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</si>
  <si>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</si>
  <si>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</si>
  <si>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</si>
  <si>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</si>
  <si>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</si>
  <si>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</si>
  <si>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</si>
  <si>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</si>
  <si>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</si>
  <si>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</si>
  <si>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</si>
  <si>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</si>
  <si>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</si>
  <si>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</si>
  <si>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</si>
  <si>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</si>
  <si>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</si>
  <si>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</si>
  <si>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</si>
  <si>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</si>
  <si>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</si>
  <si>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</si>
  <si>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</si>
  <si>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</si>
  <si>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</si>
  <si>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</si>
  <si>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</si>
  <si>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</si>
  <si>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</si>
  <si>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</si>
  <si>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</si>
  <si>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</si>
  <si>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</si>
  <si>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</si>
  <si>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</si>
  <si>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</si>
  <si>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</si>
  <si>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</si>
  <si>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</si>
  <si>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</si>
  <si>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</si>
  <si>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</si>
  <si>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</si>
  <si>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</si>
  <si>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</si>
  <si>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</si>
  <si>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</si>
  <si>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</si>
  <si>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</si>
  <si>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</si>
  <si>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</si>
  <si>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</si>
  <si>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</si>
  <si>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</si>
  <si>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</si>
  <si>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</si>
  <si>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</si>
  <si>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</si>
  <si>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</si>
  <si>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</si>
  <si>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</si>
  <si>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</si>
  <si>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</si>
  <si>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</si>
  <si>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</si>
  <si>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</si>
  <si>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</si>
  <si>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</si>
  <si>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</si>
  <si>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</si>
  <si>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</si>
  <si>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</si>
  <si>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</si>
  <si>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</si>
  <si>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</si>
  <si>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</si>
  <si>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</si>
  <si>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</si>
  <si>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</si>
  <si>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</si>
  <si>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</si>
  <si>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</si>
  <si>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</si>
  <si>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</si>
  <si>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</si>
  <si>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</si>
  <si>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</si>
  <si>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</si>
  <si>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</si>
  <si>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</si>
  <si>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</si>
  <si>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</si>
  <si>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</si>
  <si>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</si>
  <si>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</si>
  <si>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</si>
  <si>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</si>
  <si>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</si>
  <si>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</si>
  <si>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</si>
  <si>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</si>
  <si>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</si>
  <si>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</si>
  <si>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</si>
  <si>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</si>
  <si>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</si>
  <si>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</si>
  <si>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</si>
  <si>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</si>
  <si>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</si>
  <si>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</si>
  <si>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</si>
  <si>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</si>
  <si>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</si>
  <si>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</si>
  <si>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</si>
  <si>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</si>
  <si>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</si>
  <si>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</si>
  <si>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</si>
  <si>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</si>
  <si>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</si>
  <si>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</si>
  <si>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</si>
  <si>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</si>
  <si>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</si>
  <si>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</si>
  <si>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</si>
  <si>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</si>
  <si>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</si>
  <si>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</si>
  <si>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</si>
  <si>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</si>
  <si>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</si>
  <si>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</si>
  <si>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</si>
  <si>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</si>
  <si>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</si>
  <si>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</si>
  <si>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</si>
  <si>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</si>
  <si>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</si>
  <si>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</si>
  <si>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</si>
  <si>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</si>
  <si>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</si>
  <si>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</si>
  <si>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</si>
  <si>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</si>
  <si>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</si>
  <si>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</si>
  <si>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</si>
  <si>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</si>
  <si>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</si>
  <si>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</si>
  <si>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</si>
  <si>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</si>
  <si>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</si>
  <si>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</si>
  <si>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</si>
  <si>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</si>
  <si>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</si>
  <si>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</si>
  <si>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</si>
  <si>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</si>
  <si>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</si>
  <si>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</si>
  <si>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</si>
  <si>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</si>
  <si>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</si>
  <si>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</si>
  <si>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</si>
  <si>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</si>
  <si>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</si>
  <si>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</si>
  <si>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</si>
  <si>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</si>
  <si>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</si>
  <si>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</si>
  <si>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</si>
  <si>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</si>
  <si>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</si>
  <si>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</si>
  <si>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</si>
  <si>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</si>
  <si>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</si>
  <si>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</si>
  <si>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</si>
  <si>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</si>
  <si>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</si>
  <si>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</si>
  <si>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</si>
  <si>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</si>
  <si>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</si>
  <si>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</si>
  <si>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</si>
  <si>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</si>
  <si>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</si>
  <si>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</si>
  <si>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</si>
  <si>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</si>
  <si>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</si>
  <si>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</si>
  <si>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</si>
  <si>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</si>
  <si>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</si>
  <si>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</si>
  <si>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</si>
  <si>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</si>
  <si>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</si>
  <si>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</si>
  <si>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</si>
  <si>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</si>
  <si>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</si>
  <si>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</si>
  <si>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</si>
  <si>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</si>
  <si>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</si>
  <si>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</si>
  <si>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</si>
  <si>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</si>
  <si>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</si>
  <si>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</si>
  <si>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</si>
  <si>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</si>
  <si>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</si>
  <si>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</si>
  <si>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</si>
  <si>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</si>
  <si>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</si>
  <si>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</si>
  <si>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</si>
  <si>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</si>
  <si>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</si>
  <si>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</si>
  <si>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</si>
  <si>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</si>
  <si>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</si>
  <si>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</si>
  <si>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</si>
  <si>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</si>
  <si>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</si>
  <si>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</si>
  <si>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</si>
  <si>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</si>
  <si>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</si>
  <si>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</si>
  <si>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</si>
  <si>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</si>
  <si>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</si>
  <si>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</si>
  <si>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</si>
  <si>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</si>
  <si>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</si>
  <si>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</si>
  <si>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</si>
  <si>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</si>
  <si>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</si>
  <si>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</si>
  <si>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</si>
  <si>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</si>
  <si>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</si>
  <si>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</si>
  <si>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</si>
  <si>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</si>
  <si>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</si>
  <si>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</si>
  <si>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</si>
  <si>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</si>
  <si>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</si>
  <si>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</si>
  <si>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</si>
  <si>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</si>
  <si>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</si>
  <si>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</si>
  <si>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</si>
  <si>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</si>
  <si>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</si>
  <si>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</si>
  <si>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</si>
  <si>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</si>
  <si>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</si>
  <si>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</si>
  <si>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</si>
  <si>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</si>
  <si>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</si>
  <si>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</si>
  <si>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</si>
  <si>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</si>
  <si>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</si>
  <si>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</si>
  <si>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</si>
  <si>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</si>
  <si>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</si>
  <si>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</si>
  <si>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</si>
  <si>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</si>
  <si>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</si>
  <si>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</si>
  <si>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</si>
  <si>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</si>
  <si>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</si>
  <si>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</si>
  <si>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</si>
  <si>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</si>
  <si>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</si>
  <si>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</si>
  <si>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</si>
  <si>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</si>
  <si>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</si>
  <si>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</si>
  <si>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</si>
  <si>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</si>
  <si>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</si>
  <si>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</si>
  <si>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</si>
  <si>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</si>
  <si>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</si>
  <si>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</si>
  <si>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</si>
  <si>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</si>
  <si>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</si>
  <si>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</si>
  <si>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</si>
  <si>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</si>
  <si>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</si>
  <si>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</si>
  <si>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</si>
  <si>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</si>
  <si>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</si>
  <si>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</si>
  <si>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</si>
  <si>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</si>
  <si>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</si>
  <si>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</si>
  <si>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</si>
  <si>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</si>
  <si>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</si>
  <si>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</si>
  <si>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</si>
  <si>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</si>
  <si>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</si>
  <si>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</si>
  <si>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</si>
  <si>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</si>
  <si>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</si>
  <si>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</si>
  <si>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</si>
  <si>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</si>
  <si>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</si>
  <si>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</si>
  <si>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</si>
  <si>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</si>
  <si>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</si>
  <si>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</si>
  <si>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</si>
  <si>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</si>
  <si>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</si>
  <si>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</si>
  <si>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</si>
  <si>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</si>
  <si>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</si>
  <si>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</si>
  <si>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</si>
  <si>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</si>
  <si>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</si>
  <si>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</si>
  <si>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</si>
  <si>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</si>
  <si>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</si>
  <si>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</si>
  <si>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</si>
  <si>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</si>
  <si>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</si>
  <si>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</si>
  <si>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</si>
  <si>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</si>
  <si>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</si>
  <si>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</si>
  <si>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</si>
  <si>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</si>
  <si>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</si>
  <si>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</si>
  <si>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</si>
  <si>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</si>
  <si>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</si>
  <si>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</si>
  <si>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</si>
  <si>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</si>
  <si>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</si>
  <si>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</si>
  <si>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</si>
  <si>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</si>
  <si>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</si>
  <si>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</si>
  <si>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</si>
  <si>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</si>
  <si>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</si>
  <si>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</si>
  <si>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</si>
  <si>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</si>
  <si>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</si>
  <si>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</si>
  <si>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</si>
  <si>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</si>
  <si>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</si>
  <si>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</si>
  <si>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</si>
  <si>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</si>
  <si>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</si>
  <si>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</si>
  <si>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</si>
  <si>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</si>
  <si>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</si>
  <si>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</si>
  <si>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</si>
  <si>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</si>
  <si>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</si>
  <si>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</si>
  <si>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</si>
  <si>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</si>
  <si>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</si>
  <si>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</si>
  <si>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</si>
  <si>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</si>
  <si>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</si>
  <si>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</si>
  <si>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</si>
  <si>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</si>
  <si>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</si>
  <si>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</si>
  <si>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</si>
  <si>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</si>
  <si>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</si>
  <si>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</si>
  <si>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</si>
  <si>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</si>
  <si>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</si>
  <si>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</si>
  <si>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</si>
  <si>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</si>
  <si>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</si>
  <si>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</si>
  <si>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</si>
  <si>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</si>
  <si>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</si>
  <si>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</si>
  <si>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</si>
  <si>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</si>
  <si>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</si>
  <si>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</si>
  <si>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</si>
  <si>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</si>
  <si>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</si>
  <si>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</si>
  <si>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</si>
  <si>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</si>
  <si>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</si>
  <si>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</si>
  <si>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</si>
  <si>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</si>
  <si>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</si>
  <si>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</si>
  <si>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</si>
  <si>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</si>
  <si>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</si>
  <si>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</si>
  <si>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</si>
  <si>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</si>
  <si>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</si>
  <si>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</si>
  <si>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</si>
  <si>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</si>
  <si>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</si>
  <si>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</si>
  <si>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</si>
  <si>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</si>
  <si>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</si>
  <si>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</si>
  <si>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</si>
  <si>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</si>
  <si>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</si>
  <si>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</si>
  <si>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</si>
  <si>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</si>
  <si>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</si>
  <si>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</si>
  <si>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</si>
  <si>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</si>
  <si>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</si>
  <si>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</si>
  <si>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</si>
  <si>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</si>
  <si>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</si>
  <si>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</si>
  <si>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</si>
  <si>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</si>
  <si>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</si>
  <si>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</si>
  <si>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</si>
  <si>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</si>
  <si>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</si>
  <si>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</si>
  <si>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</si>
  <si>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</si>
  <si>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</si>
  <si>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</si>
  <si>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</si>
  <si>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</si>
  <si>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</si>
  <si>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</si>
  <si>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</si>
  <si>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</si>
  <si>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</si>
  <si>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</si>
  <si>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</si>
  <si>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</si>
  <si>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</si>
  <si>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</si>
  <si>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</si>
  <si>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</si>
  <si>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</si>
  <si>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</si>
  <si>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</si>
  <si>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</si>
  <si>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</si>
  <si>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</si>
  <si>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</si>
  <si>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</si>
  <si>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</si>
  <si>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</si>
  <si>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</si>
  <si>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</si>
  <si>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</si>
  <si>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</si>
  <si>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</si>
  <si>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</si>
  <si>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</si>
  <si>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</si>
  <si>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</si>
  <si>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</si>
  <si>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</si>
  <si>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</si>
  <si>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</si>
  <si>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</si>
  <si>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</si>
  <si>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</si>
  <si>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</si>
  <si>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</si>
  <si>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</si>
  <si>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</si>
  <si>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</si>
  <si>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</si>
  <si>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</si>
  <si>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</si>
  <si>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</si>
  <si>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</si>
  <si>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</si>
  <si>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</si>
  <si>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</si>
  <si>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</si>
  <si>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</si>
  <si>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</si>
  <si>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</si>
  <si>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</si>
  <si>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</si>
  <si>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</si>
  <si>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</si>
  <si>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</si>
  <si>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</si>
  <si>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</si>
  <si>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</si>
  <si>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</si>
  <si>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</si>
  <si>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</si>
  <si>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</si>
  <si>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</si>
  <si>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</si>
  <si>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</si>
  <si>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</si>
  <si>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</si>
  <si>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</si>
  <si>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</si>
  <si>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</si>
  <si>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</si>
  <si>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</si>
  <si>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</si>
  <si>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</si>
  <si>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</si>
  <si>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</si>
  <si>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</si>
  <si>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</si>
  <si>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</si>
  <si>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</si>
  <si>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</si>
  <si>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</si>
  <si>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</si>
  <si>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</si>
  <si>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</si>
  <si>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</si>
  <si>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</si>
  <si>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</si>
  <si>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</si>
  <si>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</si>
  <si>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</si>
  <si>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</si>
  <si>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</si>
  <si>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</si>
  <si>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</si>
  <si>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</si>
  <si>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</si>
  <si>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</si>
  <si>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</si>
  <si>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</si>
  <si>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</si>
  <si>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</si>
  <si>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</si>
  <si>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</si>
  <si>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</si>
  <si>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</si>
  <si>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</si>
  <si>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</si>
  <si>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</si>
  <si>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</si>
  <si>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</si>
  <si>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</si>
  <si>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</si>
  <si>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</si>
  <si>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</si>
  <si>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</si>
  <si>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</si>
  <si>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</si>
  <si>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</si>
  <si>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</si>
  <si>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</si>
  <si>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</si>
  <si>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</si>
  <si>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</si>
  <si>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</si>
  <si>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</si>
  <si>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</si>
  <si>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</si>
  <si>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</si>
  <si>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</si>
  <si>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</si>
  <si>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</si>
  <si>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</si>
  <si>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</si>
  <si>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</si>
  <si>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</si>
  <si>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</si>
  <si>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</si>
  <si>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</si>
  <si>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</si>
  <si>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</si>
  <si>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</si>
  <si>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</si>
  <si>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</si>
  <si>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</si>
  <si>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</si>
  <si>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</si>
  <si>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</si>
  <si>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</si>
  <si>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</si>
  <si>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</si>
  <si>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</si>
  <si>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</si>
  <si>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</si>
  <si>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</si>
  <si>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</si>
  <si>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</si>
  <si>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</si>
  <si>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</si>
  <si>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</si>
  <si>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</si>
  <si>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</si>
  <si>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</si>
  <si>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</si>
  <si>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</si>
  <si>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</si>
  <si>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</si>
  <si>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</si>
  <si>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</si>
  <si>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</si>
  <si>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</si>
  <si>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</si>
  <si>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</si>
  <si>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</si>
  <si>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</si>
  <si>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</si>
  <si>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</si>
  <si>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</si>
  <si>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</si>
  <si>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</si>
  <si>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</si>
  <si>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</si>
  <si>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</si>
  <si>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</si>
  <si>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</si>
  <si>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</si>
  <si>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</si>
  <si>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</si>
  <si>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</si>
  <si>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</si>
  <si>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</si>
  <si>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</si>
  <si>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</si>
  <si>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</si>
  <si>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</si>
  <si>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</si>
  <si>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</si>
  <si>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</si>
  <si>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</si>
  <si>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</si>
  <si>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</si>
  <si>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</si>
  <si>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</si>
  <si>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</si>
  <si>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</si>
  <si>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</si>
  <si>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</si>
  <si>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</si>
  <si>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</si>
  <si>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</si>
  <si>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</si>
  <si>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</si>
  <si>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</si>
  <si>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</si>
  <si>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</si>
  <si>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</si>
  <si>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</si>
  <si>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</si>
  <si>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</si>
  <si>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</si>
  <si>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</si>
  <si>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</si>
  <si>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</si>
  <si>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</si>
  <si>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</si>
  <si>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</si>
  <si>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</si>
  <si>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</si>
  <si>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</si>
  <si>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</si>
  <si>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</si>
  <si>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</si>
  <si>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</si>
  <si>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</si>
  <si>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</si>
  <si>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</si>
  <si>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</si>
  <si>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</si>
  <si>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</si>
  <si>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</si>
  <si>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</si>
  <si>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</si>
  <si>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</si>
  <si>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</si>
  <si>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</si>
  <si>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</si>
  <si>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</si>
  <si>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</si>
  <si>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</si>
  <si>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</si>
  <si>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</si>
  <si>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</si>
  <si>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</si>
  <si>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</si>
  <si>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</si>
  <si>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</si>
  <si>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</si>
  <si>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</si>
  <si>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</si>
  <si>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</si>
  <si>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</si>
  <si>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</si>
  <si>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</si>
  <si>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</si>
  <si>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</si>
  <si>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</si>
  <si>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</si>
  <si>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</si>
  <si>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</si>
  <si>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</si>
  <si>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</si>
  <si>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</si>
  <si>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</si>
  <si>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</si>
  <si>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</si>
  <si>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</si>
  <si>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</si>
  <si>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</si>
  <si>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</si>
  <si>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</si>
  <si>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</si>
  <si>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</si>
  <si>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</si>
  <si>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</si>
  <si>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</si>
  <si>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</si>
  <si>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</si>
  <si>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</si>
  <si>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</si>
  <si>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</si>
  <si>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</si>
  <si>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</si>
  <si>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</si>
  <si>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</si>
  <si>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</si>
  <si>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</si>
  <si>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</si>
  <si>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</si>
  <si>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</si>
  <si>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</si>
  <si>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</si>
  <si>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</si>
  <si>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</si>
  <si>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</si>
  <si>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</si>
  <si>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</si>
  <si>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</si>
  <si>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</si>
  <si>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</si>
  <si>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</si>
  <si>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</si>
  <si>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</si>
  <si>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</si>
  <si>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</si>
  <si>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</si>
  <si>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</si>
  <si>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</si>
  <si>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</si>
  <si>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</si>
  <si>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</si>
  <si>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</si>
  <si>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</si>
  <si>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</si>
  <si>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</si>
  <si>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</si>
  <si>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</si>
  <si>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</si>
  <si>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</si>
  <si>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</si>
  <si>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</si>
  <si>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</si>
  <si>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</si>
  <si>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</si>
  <si>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</si>
  <si>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</si>
  <si>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</si>
  <si>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</si>
  <si>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</si>
  <si>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</si>
  <si>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</si>
  <si>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</si>
  <si>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</si>
  <si>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</si>
  <si>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</si>
  <si>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</si>
  <si>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</si>
  <si>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</si>
  <si>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</si>
  <si>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</si>
  <si>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</si>
  <si>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</si>
  <si>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</si>
  <si>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</si>
  <si>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</si>
  <si>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</si>
  <si>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</si>
  <si>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</si>
  <si>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</si>
  <si>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</si>
  <si>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</si>
  <si>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</si>
  <si>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</si>
  <si>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</si>
  <si>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</si>
  <si>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</si>
  <si>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</si>
  <si>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</si>
  <si>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</si>
  <si>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</si>
  <si>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</si>
  <si>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</si>
  <si>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</si>
  <si>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</si>
  <si>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</si>
  <si>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</si>
  <si>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</si>
  <si>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</si>
  <si>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</si>
  <si>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</si>
  <si>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</si>
  <si>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</si>
  <si>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</si>
  <si>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</si>
  <si>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</si>
  <si>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</si>
  <si>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</si>
  <si>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</si>
  <si>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</si>
  <si>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</si>
  <si>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</si>
  <si>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</si>
  <si>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</si>
  <si>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</si>
  <si>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</si>
  <si>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</si>
  <si>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</si>
  <si>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</si>
  <si>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</si>
  <si>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</si>
  <si>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</si>
  <si>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</si>
  <si>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</si>
  <si>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</si>
  <si>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</si>
  <si>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</si>
  <si>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</si>
  <si>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</si>
  <si>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</si>
  <si>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</si>
  <si>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</si>
  <si>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</si>
  <si>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</si>
  <si>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</si>
  <si>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</si>
  <si>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</si>
  <si>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</si>
  <si>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</si>
  <si>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</si>
  <si>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</si>
  <si>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</si>
  <si>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</si>
  <si>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</si>
  <si>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</si>
  <si>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</si>
  <si>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</si>
  <si>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</si>
  <si>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</si>
  <si>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</si>
  <si>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</si>
  <si>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</si>
  <si>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</si>
  <si>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</si>
  <si>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</si>
  <si>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</si>
  <si>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</si>
  <si>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</si>
  <si>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</si>
  <si>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</si>
  <si>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</si>
  <si>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</si>
  <si>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</si>
  <si>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</si>
  <si>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</si>
  <si>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</si>
  <si>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</si>
  <si>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</si>
  <si>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</si>
  <si>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</si>
  <si>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</si>
  <si>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</si>
  <si>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</si>
  <si>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</si>
  <si>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</si>
  <si>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</si>
  <si>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</si>
  <si>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</si>
  <si>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</si>
  <si>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</si>
  <si>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</si>
  <si>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</si>
  <si>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</si>
  <si>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</si>
  <si>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</si>
  <si>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</si>
  <si>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</si>
  <si>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</si>
  <si>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</si>
  <si>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</si>
  <si>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</si>
  <si>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</si>
  <si>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</si>
  <si>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</si>
  <si>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</si>
  <si>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</si>
  <si>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</si>
  <si>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</si>
  <si>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</si>
  <si>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</si>
  <si>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</si>
  <si>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</si>
  <si>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</si>
  <si>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</si>
  <si>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</si>
  <si>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</si>
  <si>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</si>
  <si>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</si>
  <si>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</si>
  <si>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</si>
  <si>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</si>
  <si>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</si>
  <si>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</si>
  <si>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</si>
  <si>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</si>
  <si>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</si>
  <si>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</si>
  <si>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</si>
  <si>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</si>
  <si>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</si>
  <si>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</si>
  <si>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</si>
  <si>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</si>
  <si>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</si>
  <si>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</si>
  <si>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</si>
  <si>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</si>
  <si>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</si>
  <si>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</si>
  <si>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</si>
  <si>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</si>
  <si>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</si>
  <si>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</si>
  <si>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</si>
  <si>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</si>
  <si>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</si>
  <si>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</si>
  <si>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</si>
  <si>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</si>
  <si>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</si>
  <si>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</si>
  <si>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</si>
  <si>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</si>
  <si>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</si>
  <si>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</si>
  <si>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</si>
  <si>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</si>
  <si>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</si>
  <si>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</si>
  <si>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</si>
  <si>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</si>
  <si>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</si>
  <si>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</si>
  <si>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</si>
  <si>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</si>
  <si>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</si>
  <si>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</si>
  <si>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</si>
  <si>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</si>
  <si>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</si>
  <si>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</si>
  <si>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</si>
  <si>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</si>
  <si>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</si>
  <si>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</si>
  <si>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</si>
  <si>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</si>
  <si>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</si>
  <si>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</si>
  <si>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</si>
  <si>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</si>
  <si>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</si>
  <si>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</si>
  <si>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</si>
  <si>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</si>
  <si>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</si>
  <si>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</si>
  <si>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</si>
  <si>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</si>
  <si>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</si>
  <si>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</si>
  <si>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</si>
  <si>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</si>
  <si>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</si>
  <si>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</si>
  <si>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</si>
  <si>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</si>
  <si>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</si>
  <si>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</si>
  <si>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</si>
  <si>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</si>
  <si>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</si>
  <si>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</si>
  <si>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</si>
  <si>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</si>
  <si>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</si>
  <si>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</si>
  <si>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</si>
  <si>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</si>
  <si>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</si>
  <si>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</si>
  <si>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</si>
  <si>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</si>
  <si>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</si>
  <si>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</si>
  <si>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</si>
  <si>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</si>
  <si>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</si>
  <si>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</si>
  <si>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</si>
  <si>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</si>
  <si>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</si>
  <si>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</si>
  <si>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</si>
  <si>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</si>
  <si>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</si>
  <si>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</si>
  <si>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</si>
  <si>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</si>
  <si>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</si>
  <si>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</si>
  <si>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</si>
  <si>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</si>
  <si>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</si>
  <si>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</si>
  <si>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</si>
  <si>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</si>
  <si>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</si>
  <si>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</si>
  <si>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</si>
  <si>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</si>
  <si>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</si>
  <si>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</si>
  <si>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</si>
  <si>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</si>
  <si>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</si>
  <si>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</si>
  <si>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</si>
  <si>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</si>
  <si>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</si>
  <si>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</si>
  <si>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</si>
  <si>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</si>
  <si>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</si>
  <si>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</si>
  <si>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</si>
  <si>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</si>
  <si>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</si>
  <si>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</si>
  <si>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</si>
  <si>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</si>
  <si>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</si>
  <si>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</si>
  <si>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</si>
  <si>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</si>
  <si>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</si>
  <si>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</si>
  <si>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</si>
  <si>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</si>
  <si>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</si>
  <si>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</si>
  <si>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</si>
  <si>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</si>
  <si>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</si>
  <si>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</si>
  <si>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</si>
  <si>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</si>
  <si>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</si>
  <si>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</si>
  <si>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</si>
  <si>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</si>
  <si>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</si>
  <si>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</si>
  <si>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</si>
  <si>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</si>
  <si>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</si>
  <si>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</si>
  <si>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</si>
  <si>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</si>
  <si>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</si>
  <si>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</si>
  <si>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</si>
  <si>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</si>
  <si>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</si>
  <si>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</si>
  <si>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</si>
  <si>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</si>
  <si>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</si>
  <si>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</si>
  <si>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</si>
  <si>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</si>
  <si>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</si>
  <si>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</si>
  <si>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</si>
  <si>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</si>
  <si>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</si>
  <si>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</si>
  <si>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</si>
  <si>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</si>
  <si>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</si>
  <si>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</si>
  <si>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</si>
  <si>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</si>
  <si>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</si>
  <si>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</si>
  <si>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</si>
  <si>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</si>
  <si>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</si>
  <si>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</si>
  <si>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</si>
  <si>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</si>
  <si>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</si>
  <si>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</si>
  <si>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</si>
  <si>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</si>
  <si>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</si>
  <si>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</si>
  <si>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</si>
  <si>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</si>
  <si>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</si>
  <si>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</si>
  <si>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</si>
  <si>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</si>
  <si>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</si>
  <si>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</si>
  <si>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</si>
  <si>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</si>
  <si>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</si>
  <si>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</si>
  <si>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</si>
  <si>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</si>
  <si>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</si>
  <si>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</si>
  <si>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</si>
  <si>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</si>
  <si>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</si>
  <si>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</si>
  <si>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</si>
  <si>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</si>
  <si>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</si>
  <si>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</si>
  <si>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</si>
  <si>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</si>
  <si>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</si>
  <si>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</si>
  <si>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</si>
  <si>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</si>
  <si>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</si>
  <si>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</si>
  <si>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</si>
  <si>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</si>
  <si>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</si>
  <si>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</si>
  <si>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</si>
  <si>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</si>
  <si>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</si>
  <si>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</si>
  <si>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</si>
  <si>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</si>
  <si>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</si>
  <si>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</si>
  <si>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</si>
  <si>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</si>
  <si>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</si>
  <si>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</si>
  <si>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</si>
  <si>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</si>
  <si>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</si>
  <si>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</si>
  <si>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</si>
  <si>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</si>
  <si>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</si>
  <si>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</si>
  <si>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</si>
  <si>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</si>
  <si>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</si>
  <si>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</si>
  <si>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</si>
  <si>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</si>
  <si>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</si>
  <si>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</si>
  <si>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</si>
  <si>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</si>
  <si>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</si>
  <si>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</si>
  <si>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</si>
  <si>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</si>
  <si>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</si>
  <si>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</si>
  <si>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</si>
  <si>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</si>
  <si>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</si>
  <si>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</si>
  <si>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</si>
  <si>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</si>
  <si>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</si>
  <si>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</si>
  <si>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</si>
  <si>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</si>
  <si>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</si>
  <si>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</si>
  <si>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</si>
  <si>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</si>
  <si>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</si>
  <si>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</si>
  <si>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</si>
  <si>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</si>
  <si>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</si>
  <si>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</si>
  <si>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</si>
  <si>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</si>
  <si>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</si>
  <si>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</si>
  <si>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</si>
  <si>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</si>
  <si>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</si>
  <si>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</si>
  <si>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</si>
  <si>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</si>
  <si>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</si>
  <si>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</si>
  <si>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</si>
  <si>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</si>
  <si>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</si>
  <si>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</si>
  <si>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</si>
  <si>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</si>
  <si>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</si>
  <si>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</si>
  <si>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</si>
  <si>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</si>
  <si>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</si>
  <si>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</si>
  <si>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</si>
  <si>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</si>
  <si>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</si>
  <si>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</si>
  <si>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</si>
  <si>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</si>
  <si>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</si>
  <si>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</si>
  <si>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</si>
  <si>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</si>
  <si>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</si>
  <si>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</si>
  <si>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</si>
  <si>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</si>
  <si>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</si>
  <si>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</si>
  <si>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</si>
  <si>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</si>
  <si>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</si>
  <si>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</si>
  <si>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</si>
  <si>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</si>
  <si>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</si>
  <si>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</si>
  <si>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</si>
  <si>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</si>
  <si>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</si>
  <si>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</si>
  <si>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</si>
  <si>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</si>
  <si>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</si>
  <si>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</si>
  <si>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</si>
  <si>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</si>
  <si>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</si>
  <si>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</si>
  <si>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</si>
  <si>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</si>
  <si>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</si>
  <si>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</si>
  <si>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</si>
  <si>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</si>
  <si>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</si>
  <si>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</si>
  <si>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</si>
  <si>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</si>
  <si>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</si>
  <si>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</si>
  <si>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</si>
  <si>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</si>
  <si>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</si>
  <si>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</si>
  <si>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</si>
  <si>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</si>
  <si>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</si>
  <si>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</si>
  <si>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</si>
  <si>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</si>
  <si>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</si>
  <si>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</si>
  <si>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</si>
  <si>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</si>
  <si>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</si>
  <si>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</si>
  <si>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</si>
  <si>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</si>
  <si>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</si>
  <si>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</si>
  <si>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</si>
  <si>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</si>
  <si>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</si>
  <si>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</si>
  <si>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</si>
  <si>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</si>
  <si>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</si>
  <si>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</si>
  <si>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</si>
  <si>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</si>
  <si>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</si>
  <si>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</si>
  <si>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</si>
  <si>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</si>
  <si>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</si>
  <si>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</si>
  <si>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</si>
  <si>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</si>
  <si>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</si>
  <si>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</si>
  <si>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</si>
  <si>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</si>
  <si>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</si>
  <si>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</si>
  <si>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</si>
  <si>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</si>
  <si>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</si>
  <si>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</si>
  <si>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</si>
  <si>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</si>
  <si>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</si>
  <si>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</si>
  <si>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</si>
  <si>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</si>
  <si>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</si>
  <si>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</si>
  <si>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</si>
  <si>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</si>
  <si>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</si>
  <si>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</si>
  <si>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</si>
  <si>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</si>
  <si>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</si>
  <si>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</si>
  <si>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</si>
  <si>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</si>
  <si>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</si>
  <si>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</si>
  <si>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</si>
  <si>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</si>
  <si>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</si>
  <si>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</si>
  <si>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</si>
  <si>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</si>
  <si>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</si>
  <si>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</si>
  <si>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</si>
  <si>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</si>
  <si>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</si>
  <si>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</si>
  <si>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</si>
  <si>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</si>
  <si>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</si>
  <si>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</si>
  <si>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</si>
  <si>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</si>
  <si>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</si>
  <si>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</si>
  <si>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</si>
  <si>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</si>
  <si>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</si>
  <si>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</si>
  <si>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</si>
  <si>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</si>
  <si>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</si>
  <si>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</si>
  <si>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</si>
  <si>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</si>
  <si>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</si>
  <si>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</si>
  <si>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</si>
  <si>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</si>
  <si>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</si>
  <si>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</si>
  <si>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</si>
  <si>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</si>
  <si>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</si>
  <si>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</si>
  <si>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</si>
  <si>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</si>
  <si>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</si>
  <si>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</si>
  <si>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</si>
  <si>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</si>
  <si>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</si>
  <si>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</si>
  <si>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</si>
  <si>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</si>
  <si>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</si>
  <si>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</si>
  <si>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</si>
  <si>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</si>
  <si>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</si>
  <si>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</si>
  <si>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</si>
  <si>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</si>
  <si>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</si>
  <si>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</si>
  <si>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</si>
  <si>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</si>
  <si>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</si>
  <si>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</si>
  <si>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</si>
  <si>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</si>
  <si>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</si>
  <si>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</si>
  <si>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</si>
  <si>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</si>
  <si>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</si>
  <si>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</si>
  <si>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</si>
  <si>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</si>
  <si>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</si>
  <si>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</si>
  <si>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</si>
  <si>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</si>
  <si>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</si>
  <si>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</si>
  <si>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</si>
  <si>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</si>
  <si>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</si>
  <si>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</si>
  <si>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</si>
  <si>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</si>
  <si>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</si>
  <si>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</si>
  <si>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</si>
  <si>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</si>
  <si>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</si>
  <si>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</si>
  <si>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</si>
  <si>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</si>
  <si>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</si>
  <si>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</si>
  <si>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</si>
  <si>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</si>
  <si>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</si>
  <si>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</si>
  <si>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</si>
  <si>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</si>
  <si>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</si>
  <si>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</si>
  <si>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</si>
  <si>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</si>
  <si>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</si>
  <si>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</si>
  <si>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</si>
  <si>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</si>
  <si>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</si>
  <si>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</si>
  <si>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</si>
  <si>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</si>
  <si>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</si>
  <si>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</si>
  <si>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</si>
  <si>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</si>
  <si>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</si>
  <si>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</si>
  <si>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</si>
  <si>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</si>
  <si>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</si>
  <si>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</si>
  <si>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</si>
  <si>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</si>
  <si>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</si>
  <si>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</si>
  <si>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</si>
  <si>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</si>
  <si>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</si>
  <si>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</si>
  <si>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</si>
  <si>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</si>
  <si>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</si>
  <si>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</si>
  <si>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</si>
  <si>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</si>
  <si>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</si>
  <si>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</si>
  <si>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</si>
  <si>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</si>
  <si>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</si>
  <si>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</si>
  <si>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</si>
  <si>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</si>
  <si>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</si>
  <si>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</si>
  <si>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</si>
  <si>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</si>
  <si>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</si>
  <si>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</si>
  <si>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</si>
  <si>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</si>
  <si>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</si>
  <si>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</si>
  <si>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</si>
  <si>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</si>
  <si>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</si>
  <si>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</si>
  <si>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</si>
  <si>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</si>
  <si>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</si>
  <si>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</si>
  <si>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</si>
  <si>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</si>
  <si>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</si>
  <si>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</si>
  <si>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</si>
  <si>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</si>
  <si>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</si>
  <si>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</si>
  <si>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</si>
  <si>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</si>
  <si>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</si>
  <si>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</si>
  <si>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</si>
  <si>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</si>
  <si>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</si>
  <si>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</si>
  <si>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</si>
  <si>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</si>
  <si>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</si>
  <si>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</si>
  <si>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</si>
  <si>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</si>
  <si>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</si>
  <si>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</si>
  <si>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</si>
  <si>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</si>
  <si>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</si>
  <si>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</si>
  <si>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</si>
  <si>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</si>
  <si>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</si>
  <si>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</si>
  <si>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</si>
  <si>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</si>
  <si>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</si>
  <si>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</si>
  <si>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</si>
  <si>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</si>
  <si>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</si>
  <si>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</si>
  <si>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</si>
  <si>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</si>
  <si>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</si>
  <si>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</si>
  <si>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</si>
  <si>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</si>
  <si>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</si>
  <si>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</si>
  <si>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</si>
  <si>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</si>
  <si>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</si>
  <si>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</si>
  <si>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</si>
  <si>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</si>
  <si>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</si>
  <si>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</si>
  <si>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</si>
  <si>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</si>
  <si>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</si>
  <si>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</si>
  <si>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</si>
  <si>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</si>
  <si>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</si>
  <si>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</si>
  <si>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</si>
  <si>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</si>
  <si>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</si>
  <si>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</si>
  <si>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</si>
  <si>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</si>
  <si>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</si>
  <si>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</si>
  <si>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</si>
  <si>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</si>
  <si>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</si>
  <si>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</si>
  <si>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</si>
  <si>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</si>
  <si>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</si>
  <si>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</si>
  <si>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</si>
  <si>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</si>
  <si>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</si>
  <si>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</si>
  <si>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</si>
  <si>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</si>
  <si>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</si>
  <si>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</si>
  <si>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</si>
  <si>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</si>
  <si>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</si>
  <si>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</si>
  <si>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</si>
  <si>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</si>
  <si>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</si>
  <si>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</si>
  <si>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</si>
  <si>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</si>
  <si>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</si>
  <si>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</si>
  <si>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</si>
  <si>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</si>
  <si>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</si>
  <si>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</si>
  <si>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</si>
  <si>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</si>
  <si>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</si>
  <si>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</si>
  <si>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</si>
  <si>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</si>
  <si>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</si>
  <si>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</si>
  <si>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</si>
  <si>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</si>
  <si>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</si>
  <si>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</si>
  <si>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</si>
  <si>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</si>
  <si>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</si>
  <si>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</si>
  <si>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</si>
  <si>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</si>
  <si>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</si>
  <si>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</si>
  <si>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</si>
  <si>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</si>
  <si>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</si>
  <si>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</si>
  <si>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</si>
  <si>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</si>
  <si>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</si>
  <si>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</si>
  <si>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</si>
  <si>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</si>
  <si>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</si>
  <si>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</si>
  <si>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</si>
  <si>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</si>
  <si>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</si>
  <si>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</si>
  <si>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</si>
  <si>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</si>
  <si>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</si>
  <si>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</si>
  <si>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</si>
  <si>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</si>
  <si>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</si>
  <si>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</si>
  <si>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</si>
  <si>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</si>
  <si>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</si>
  <si>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</si>
  <si>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</si>
  <si>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</si>
  <si>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</si>
  <si>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</si>
  <si>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</si>
  <si>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</si>
  <si>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</si>
  <si>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</si>
  <si>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</si>
  <si>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</si>
  <si>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</si>
  <si>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</si>
  <si>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</si>
  <si>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</si>
  <si>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</si>
  <si>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</si>
  <si>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</si>
  <si>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</si>
  <si>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</si>
  <si>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</si>
  <si>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</si>
  <si>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</si>
  <si>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</si>
  <si>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</si>
  <si>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</si>
  <si>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</si>
  <si>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</si>
  <si>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</si>
  <si>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</si>
  <si>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</si>
  <si>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</si>
  <si>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</si>
  <si>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</si>
  <si>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</si>
  <si>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</si>
  <si>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</si>
  <si>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</si>
  <si>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</si>
  <si>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</si>
  <si>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</si>
  <si>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</si>
  <si>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</si>
  <si>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</si>
  <si>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</si>
  <si>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</si>
  <si>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</si>
  <si>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</si>
  <si>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</si>
  <si>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</si>
  <si>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</si>
  <si>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</si>
  <si>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</si>
  <si>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</si>
  <si>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</si>
  <si>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</si>
  <si>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</si>
  <si>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</si>
  <si>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</si>
  <si>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</si>
  <si>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</si>
  <si>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</si>
  <si>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</si>
  <si>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</si>
  <si>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</si>
  <si>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</si>
  <si>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</si>
  <si>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</si>
  <si>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</si>
  <si>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</si>
  <si>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</si>
  <si>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</si>
  <si>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</si>
  <si>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</si>
  <si>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</si>
  <si>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</si>
  <si>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</si>
  <si>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</si>
  <si>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</si>
  <si>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</si>
  <si>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</si>
  <si>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</si>
  <si>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</si>
  <si>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</si>
  <si>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</si>
  <si>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</si>
  <si>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</si>
  <si>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</si>
  <si>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</si>
  <si>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</si>
  <si>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</si>
  <si>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</si>
  <si>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</si>
  <si>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</si>
  <si>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</si>
  <si>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</si>
  <si>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</si>
  <si>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</si>
  <si>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</si>
  <si>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</si>
  <si>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</si>
  <si>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</si>
  <si>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</si>
  <si>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</si>
  <si>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</si>
  <si>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</si>
  <si>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</si>
  <si>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</si>
  <si>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</si>
  <si>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</si>
  <si>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</si>
  <si>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</si>
  <si>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</si>
  <si>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</si>
  <si>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</si>
  <si>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</si>
  <si>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</si>
  <si>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</si>
  <si>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</si>
  <si>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</si>
  <si>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</si>
  <si>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</si>
  <si>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</si>
  <si>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</si>
  <si>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</si>
  <si>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</si>
  <si>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</si>
  <si>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</si>
  <si>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</si>
  <si>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</si>
  <si>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</si>
  <si>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</si>
  <si>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</si>
  <si>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</si>
  <si>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</si>
  <si>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</si>
  <si>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</si>
  <si>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</si>
  <si>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</si>
  <si>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</si>
  <si>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</si>
  <si>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</si>
  <si>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</si>
  <si>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</si>
  <si>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</si>
  <si>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</si>
  <si>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</si>
  <si>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</si>
  <si>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</si>
  <si>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</si>
  <si>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</si>
  <si>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</si>
  <si>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</si>
  <si>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</si>
  <si>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</si>
  <si>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</si>
  <si>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</si>
  <si>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</si>
  <si>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</si>
  <si>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</si>
  <si>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</si>
  <si>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</si>
  <si>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</si>
  <si>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</si>
  <si>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</si>
  <si>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</si>
  <si>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</si>
  <si>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</si>
  <si>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</si>
  <si>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</si>
  <si>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</si>
  <si>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</si>
  <si>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</si>
  <si>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</si>
  <si>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</si>
  <si>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</si>
  <si>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</si>
  <si>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</si>
  <si>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</si>
  <si>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</si>
  <si>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</si>
  <si>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</si>
  <si>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</si>
  <si>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</si>
  <si>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</si>
  <si>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</si>
  <si>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</si>
  <si>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</si>
  <si>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</si>
  <si>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</si>
  <si>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</si>
  <si>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</si>
  <si>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</si>
  <si>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</si>
  <si>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</si>
  <si>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</si>
  <si>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</si>
  <si>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</si>
  <si>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</si>
  <si>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</si>
  <si>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</si>
  <si>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</si>
  <si>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</si>
  <si>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</si>
  <si>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</si>
  <si>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</si>
  <si>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</si>
  <si>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</si>
  <si>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</si>
  <si>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</si>
  <si>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</si>
  <si>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</si>
  <si>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</si>
  <si>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</si>
  <si>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</si>
  <si>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</si>
  <si>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</si>
  <si>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</si>
  <si>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</si>
  <si>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</si>
  <si>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</si>
  <si>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</si>
  <si>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</si>
  <si>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</si>
  <si>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</si>
  <si>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</si>
  <si>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</si>
  <si>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</si>
  <si>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</si>
  <si>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</si>
  <si>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</si>
  <si>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</si>
  <si>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</si>
  <si>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</si>
  <si>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</si>
  <si>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</si>
  <si>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</si>
  <si>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</si>
  <si>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</si>
  <si>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</si>
  <si>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</si>
  <si>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</si>
  <si>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</si>
  <si>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</si>
  <si>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</si>
  <si>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</si>
  <si>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</si>
  <si>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</si>
  <si>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</si>
  <si>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</si>
  <si>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</si>
  <si>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</si>
  <si>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</si>
  <si>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</si>
  <si>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</si>
  <si>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</si>
  <si>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</si>
  <si>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</si>
  <si>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</si>
  <si>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</si>
  <si>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</si>
  <si>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</si>
  <si>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</si>
  <si>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</si>
  <si>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</si>
  <si>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</si>
  <si>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</si>
  <si>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</si>
  <si>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</si>
  <si>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</si>
  <si>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</si>
  <si>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</si>
  <si>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</si>
  <si>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</si>
  <si>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</si>
  <si>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</si>
  <si>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</si>
  <si>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</si>
  <si>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</si>
  <si>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</si>
  <si>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</si>
  <si>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</si>
  <si>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</si>
  <si>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</si>
  <si>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</si>
  <si>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</si>
  <si>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</si>
  <si>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</si>
  <si>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</si>
  <si>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</si>
  <si>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</si>
  <si>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</si>
  <si>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</si>
  <si>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</si>
  <si>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</si>
  <si>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</si>
  <si>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</si>
  <si>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</si>
  <si>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</si>
  <si>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</si>
  <si>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</si>
  <si>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</si>
  <si>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</si>
  <si>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</si>
  <si>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</si>
  <si>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</si>
  <si>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</si>
  <si>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</si>
  <si>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</si>
  <si>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</si>
  <si>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</si>
  <si>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</si>
  <si>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</si>
  <si>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</si>
  <si>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</si>
  <si>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</si>
  <si>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</si>
  <si>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</si>
  <si>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</si>
  <si>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</si>
  <si>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</si>
  <si>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</si>
  <si>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</si>
  <si>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</si>
  <si>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</si>
  <si>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</si>
  <si>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</si>
  <si>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</si>
  <si>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</si>
  <si>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</si>
  <si>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</si>
  <si>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</si>
  <si>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</si>
  <si>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</si>
  <si>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</si>
  <si>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</si>
  <si>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</si>
  <si>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</si>
  <si>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</si>
  <si>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</si>
  <si>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</si>
  <si>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</si>
  <si>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</si>
  <si>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</si>
  <si>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</si>
  <si>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</si>
  <si>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</si>
  <si>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</si>
  <si>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</si>
  <si>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</si>
  <si>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</si>
  <si>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</si>
  <si>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</si>
  <si>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</si>
  <si>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</si>
  <si>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</si>
  <si>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</si>
  <si>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</si>
  <si>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</si>
  <si>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</si>
  <si>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</si>
  <si>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</si>
  <si>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</si>
  <si>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</si>
  <si>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</si>
  <si>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</si>
  <si>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</si>
  <si>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</si>
  <si>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</si>
  <si>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</si>
  <si>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</si>
  <si>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</si>
  <si>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</si>
  <si>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</si>
  <si>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</si>
  <si>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</si>
  <si>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</si>
  <si>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</si>
  <si>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</si>
  <si>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</si>
  <si>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</si>
  <si>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</si>
  <si>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</si>
  <si>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</si>
  <si>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</si>
  <si>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</si>
  <si>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</si>
  <si>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</si>
  <si>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</si>
  <si>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</si>
  <si>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</si>
  <si>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</si>
  <si>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</si>
  <si>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</si>
  <si>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</si>
  <si>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</si>
  <si>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</si>
  <si>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</si>
  <si>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</si>
  <si>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</si>
  <si>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</si>
  <si>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</si>
  <si>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</si>
  <si>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</si>
  <si>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</si>
  <si>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</si>
  <si>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</si>
  <si>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</si>
  <si>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</si>
  <si>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</si>
  <si>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</si>
  <si>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</si>
  <si>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</si>
  <si>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</si>
  <si>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</si>
  <si>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</si>
  <si>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</si>
  <si>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</si>
  <si>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</si>
  <si>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</si>
  <si>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</si>
  <si>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</si>
  <si>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</si>
  <si>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</si>
  <si>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</si>
  <si>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</si>
  <si>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</si>
  <si>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</si>
  <si>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</si>
  <si>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</si>
  <si>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</si>
  <si>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</si>
  <si>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</si>
  <si>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</si>
  <si>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</si>
  <si>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</si>
  <si>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</si>
  <si>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</si>
  <si>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</si>
  <si>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</si>
  <si>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</si>
  <si>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</si>
  <si>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</si>
  <si>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</si>
  <si>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</si>
  <si>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</si>
  <si>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</si>
  <si>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</si>
  <si>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</si>
  <si>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</si>
  <si>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</si>
  <si>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</si>
  <si>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</si>
  <si>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</si>
  <si>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</si>
  <si>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</si>
  <si>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</si>
  <si>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</si>
  <si>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</si>
  <si>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</si>
  <si>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</si>
  <si>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</si>
  <si>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</si>
  <si>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</si>
  <si>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</si>
  <si>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</si>
  <si>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</si>
  <si>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</si>
  <si>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</si>
  <si>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</si>
  <si>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</si>
  <si>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</si>
  <si>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</si>
  <si>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</si>
  <si>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</si>
  <si>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</si>
  <si>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</si>
  <si>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</si>
  <si>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</si>
  <si>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</si>
  <si>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</si>
  <si>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</si>
  <si>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</si>
  <si>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</si>
  <si>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</si>
  <si>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</si>
  <si>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</si>
  <si>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</si>
  <si>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</si>
  <si>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</si>
  <si>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</si>
  <si>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</si>
  <si>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</si>
  <si>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</si>
  <si>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</si>
  <si>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</si>
  <si>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</si>
  <si>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</si>
  <si>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</si>
  <si>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</si>
  <si>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</si>
  <si>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</si>
  <si>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</si>
  <si>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</si>
  <si>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</si>
  <si>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</si>
  <si>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</si>
  <si>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</si>
  <si>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</si>
  <si>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</si>
  <si>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</si>
  <si>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</si>
  <si>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</si>
  <si>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</si>
  <si>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</si>
  <si>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</si>
  <si>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</si>
  <si>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</si>
  <si>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</si>
  <si>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</si>
  <si>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</si>
  <si>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</si>
  <si>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</si>
  <si>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</si>
  <si>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</si>
  <si>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</si>
  <si>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</si>
  <si>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</si>
  <si>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</si>
  <si>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</si>
  <si>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</si>
  <si>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</si>
  <si>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</si>
  <si>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</si>
  <si>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</si>
  <si>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</si>
  <si>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</si>
  <si>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</si>
  <si>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</si>
  <si>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</si>
  <si>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</si>
  <si>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</si>
  <si>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</si>
  <si>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</si>
  <si>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</si>
  <si>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</si>
  <si>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</si>
  <si>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</si>
  <si>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</si>
  <si>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</si>
  <si>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</si>
  <si>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</si>
  <si>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</si>
  <si>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</si>
  <si>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</si>
  <si>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</si>
  <si>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</si>
  <si>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</si>
  <si>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</si>
  <si>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</si>
  <si>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</si>
  <si>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</si>
  <si>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</si>
  <si>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</si>
  <si>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</si>
  <si>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</si>
  <si>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</si>
  <si>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</si>
  <si>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</si>
  <si>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</si>
  <si>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</si>
  <si>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</si>
  <si>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</si>
  <si>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</si>
  <si>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</si>
  <si>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</si>
  <si>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</si>
  <si>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</si>
  <si>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</si>
  <si>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</si>
  <si>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</si>
  <si>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</si>
  <si>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</si>
  <si>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</si>
  <si>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</si>
  <si>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</si>
  <si>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</si>
  <si>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</si>
  <si>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</si>
  <si>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</si>
  <si>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</si>
  <si>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</si>
  <si>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</si>
  <si>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</si>
  <si>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</si>
  <si>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</si>
  <si>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</si>
  <si>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</si>
  <si>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</si>
  <si>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</si>
  <si>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</si>
  <si>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</si>
  <si>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</si>
  <si>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</si>
  <si>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</si>
  <si>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</si>
  <si>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</si>
  <si>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</si>
  <si>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</si>
  <si>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</si>
  <si>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</si>
  <si>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</si>
  <si>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</si>
  <si>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</si>
  <si>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</si>
  <si>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</si>
  <si>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</si>
  <si>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</si>
  <si>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</si>
  <si>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</si>
  <si>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</si>
  <si>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</si>
  <si>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</si>
  <si>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</si>
  <si>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</si>
  <si>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</si>
  <si>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</si>
  <si>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</si>
  <si>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</si>
  <si>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</si>
  <si>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</si>
  <si>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</si>
  <si>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</si>
  <si>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</si>
  <si>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</si>
  <si>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</si>
  <si>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</si>
  <si>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</si>
  <si>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</si>
  <si>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</si>
  <si>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</si>
  <si>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</si>
  <si>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</si>
  <si>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</si>
  <si>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</si>
  <si>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</si>
  <si>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</si>
  <si>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</si>
  <si>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</si>
  <si>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</si>
  <si>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</si>
  <si>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</si>
  <si>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</si>
  <si>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</si>
  <si>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</si>
  <si>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</si>
  <si>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</si>
  <si>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</si>
  <si>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</si>
  <si>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</si>
  <si>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</si>
  <si>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</si>
  <si>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</si>
  <si>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</si>
  <si>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</si>
  <si>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</si>
  <si>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</si>
  <si>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</si>
  <si>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</si>
  <si>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</si>
  <si>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</si>
  <si>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</si>
  <si>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</si>
  <si>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</si>
  <si>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</si>
  <si>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</si>
  <si>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</si>
  <si>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</si>
  <si>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</si>
  <si>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</si>
  <si>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</si>
  <si>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</si>
  <si>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</si>
  <si>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</si>
  <si>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</si>
  <si>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</si>
  <si>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</si>
  <si>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</si>
  <si>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</si>
  <si>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</si>
  <si>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</si>
  <si>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</si>
  <si>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</si>
  <si>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</si>
  <si>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</si>
  <si>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</si>
  <si>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</si>
  <si>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</si>
  <si>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</si>
  <si>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</si>
  <si>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</si>
  <si>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</si>
  <si>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</si>
  <si>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</si>
  <si>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</si>
  <si>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</si>
  <si>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</si>
  <si>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</si>
  <si>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</si>
  <si>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</si>
  <si>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</si>
  <si>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</si>
  <si>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</si>
  <si>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</si>
  <si>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</si>
  <si>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</si>
  <si>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</si>
  <si>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</si>
  <si>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</si>
  <si>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</si>
  <si>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</si>
  <si>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</si>
  <si>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</si>
  <si>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</si>
  <si>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</si>
  <si>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</si>
  <si>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</si>
  <si>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</si>
  <si>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</si>
  <si>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</si>
  <si>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</si>
  <si>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</si>
  <si>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</si>
  <si>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</si>
  <si>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</si>
  <si>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</si>
  <si>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</si>
  <si>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</si>
  <si>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</si>
  <si>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</si>
  <si>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</si>
  <si>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</si>
  <si>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</si>
  <si>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</si>
  <si>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</si>
  <si>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</si>
  <si>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</si>
  <si>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</si>
  <si>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</si>
  <si>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</si>
  <si>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</si>
  <si>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</si>
  <si>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</si>
  <si>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</si>
  <si>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</si>
  <si>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</si>
  <si>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</si>
  <si>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</si>
  <si>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</si>
  <si>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</si>
  <si>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</si>
  <si>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</si>
  <si>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</si>
  <si>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</si>
  <si>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</si>
  <si>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</si>
  <si>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</si>
  <si>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</si>
  <si>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</si>
  <si>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</si>
  <si>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</si>
  <si>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</si>
  <si>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</si>
  <si>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</si>
  <si>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</si>
  <si>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</si>
  <si>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</si>
  <si>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</si>
  <si>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</si>
  <si>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</si>
  <si>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</si>
  <si>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</si>
  <si>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</si>
  <si>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</si>
  <si>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</si>
  <si>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</si>
  <si>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</si>
  <si>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</si>
  <si>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</si>
  <si>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</si>
  <si>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</si>
  <si>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</si>
  <si>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</si>
  <si>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</si>
  <si>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</si>
  <si>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</si>
  <si>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</si>
  <si>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</si>
  <si>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</si>
  <si>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</si>
  <si>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</si>
  <si>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</si>
  <si>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</si>
  <si>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</si>
  <si>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</si>
  <si>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</si>
  <si>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</si>
  <si>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</si>
  <si>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</si>
  <si>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</si>
  <si>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</si>
  <si>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</si>
  <si>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</si>
  <si>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</si>
  <si>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</si>
  <si>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</si>
  <si>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</si>
  <si>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</si>
  <si>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</si>
  <si>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</si>
  <si>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</si>
  <si>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</si>
  <si>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</si>
  <si>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</si>
  <si>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</si>
  <si>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</si>
  <si>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</si>
  <si>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</si>
  <si>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</si>
  <si>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</si>
  <si>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</si>
  <si>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</si>
  <si>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</si>
  <si>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</si>
  <si>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</si>
  <si>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</si>
  <si>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</si>
  <si>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</si>
  <si>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</si>
  <si>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</si>
  <si>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</si>
  <si>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</si>
  <si>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</si>
  <si>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</si>
  <si>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</si>
  <si>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</si>
  <si>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</si>
  <si>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</si>
  <si>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</si>
  <si>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</si>
  <si>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</si>
  <si>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</si>
  <si>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</si>
  <si>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</si>
  <si>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</si>
  <si>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</si>
  <si>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</si>
  <si>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</si>
  <si>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</si>
  <si>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</si>
  <si>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</si>
  <si>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</si>
  <si>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</si>
  <si>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</si>
  <si>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</si>
  <si>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</si>
  <si>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</si>
  <si>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</si>
  <si>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</si>
  <si>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</si>
  <si>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</si>
  <si>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</si>
  <si>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</si>
  <si>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</si>
  <si>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</si>
  <si>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</si>
  <si>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</si>
  <si>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</si>
  <si>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</si>
  <si>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</si>
  <si>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</si>
  <si>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</si>
  <si>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</si>
  <si>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</si>
  <si>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</si>
  <si>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</si>
  <si>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</si>
  <si>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</si>
  <si>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</si>
  <si>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</si>
  <si>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</si>
  <si>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</si>
  <si>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</si>
  <si>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</si>
  <si>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</si>
  <si>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</si>
  <si>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</si>
  <si>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</si>
  <si>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</si>
  <si>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</si>
  <si>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</si>
  <si>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</si>
  <si>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</si>
  <si>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</si>
  <si>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</si>
  <si>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</si>
  <si>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</si>
  <si>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</si>
  <si>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</si>
  <si>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</si>
  <si>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</si>
  <si>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</si>
  <si>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</si>
  <si>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</si>
  <si>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</si>
  <si>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</si>
  <si>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</si>
  <si>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</si>
  <si>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</si>
  <si>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</si>
  <si>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</si>
  <si>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</si>
  <si>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</si>
  <si>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</si>
  <si>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</si>
  <si>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</si>
  <si>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</si>
  <si>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</si>
  <si>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</si>
  <si>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</si>
  <si>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</si>
  <si>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</si>
  <si>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</si>
  <si>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</si>
  <si>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</si>
  <si>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</si>
  <si>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</si>
  <si>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</si>
  <si>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</si>
  <si>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</si>
  <si>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</si>
  <si>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</si>
  <si>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</si>
  <si>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</si>
  <si>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</si>
  <si>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</si>
  <si>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</si>
  <si>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</si>
  <si>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</si>
  <si>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</si>
  <si>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</si>
  <si>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</si>
  <si>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</si>
  <si>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</si>
  <si>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</si>
  <si>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</si>
  <si>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</si>
  <si>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</si>
  <si>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</si>
  <si>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</si>
  <si>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</si>
  <si>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</si>
  <si>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</si>
  <si>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</si>
  <si>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</si>
  <si>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</si>
  <si>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</si>
  <si>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</si>
  <si>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</si>
  <si>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</si>
  <si>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</si>
  <si>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</si>
  <si>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</si>
  <si>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</si>
  <si>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</si>
  <si>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</si>
  <si>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</si>
  <si>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</si>
  <si>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</si>
  <si>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</si>
  <si>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</si>
  <si>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</si>
  <si>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</si>
  <si>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</si>
  <si>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</si>
  <si>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</si>
  <si>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</si>
  <si>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</si>
  <si>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</si>
  <si>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</si>
  <si>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</si>
  <si>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</si>
  <si>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</si>
  <si>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</si>
  <si>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</si>
  <si>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</si>
  <si>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</si>
  <si>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</si>
  <si>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</si>
  <si>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</si>
  <si>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</si>
  <si>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</si>
  <si>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</si>
  <si>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</si>
  <si>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</si>
  <si>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</si>
  <si>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</si>
  <si>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</si>
  <si>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</si>
  <si>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</si>
  <si>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</si>
  <si>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</si>
  <si>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</si>
  <si>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</si>
  <si>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</si>
  <si>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</si>
  <si>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</si>
  <si>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</si>
  <si>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</si>
  <si>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</si>
  <si>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</si>
  <si>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</si>
  <si>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</si>
  <si>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</si>
  <si>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</si>
  <si>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</si>
  <si>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</si>
  <si>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</si>
  <si>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</si>
  <si>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</si>
  <si>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</si>
  <si>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</si>
  <si>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</si>
  <si>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</si>
  <si>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</si>
  <si>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</si>
  <si>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</si>
  <si>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</si>
  <si>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</si>
  <si>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</si>
  <si>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</si>
  <si>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</si>
  <si>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</si>
  <si>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</si>
  <si>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</si>
  <si>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</si>
  <si>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</si>
  <si>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</si>
  <si>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</si>
  <si>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</si>
  <si>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</si>
  <si>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</si>
  <si>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</si>
  <si>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</si>
  <si>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</si>
  <si>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</si>
  <si>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</si>
  <si>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</si>
  <si>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</si>
  <si>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</si>
  <si>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</si>
  <si>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</si>
  <si>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</si>
  <si>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</si>
  <si>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</si>
  <si>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</si>
  <si>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</si>
  <si>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</si>
  <si>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</si>
  <si>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</si>
  <si>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</si>
  <si>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</si>
  <si>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</si>
  <si>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</si>
  <si>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</si>
  <si>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</si>
  <si>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</si>
  <si>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</si>
  <si>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</si>
  <si>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</si>
  <si>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</si>
  <si>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</si>
  <si>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</si>
  <si>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</si>
  <si>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</si>
  <si>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</si>
  <si>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</si>
  <si>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</si>
  <si>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</si>
  <si>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</si>
  <si>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</si>
  <si>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</si>
  <si>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</si>
  <si>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</si>
  <si>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</si>
  <si>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</si>
  <si>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</si>
  <si>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</si>
  <si>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</si>
  <si>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</si>
  <si>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</si>
  <si>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</si>
  <si>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</si>
  <si>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</si>
  <si>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</si>
  <si>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</si>
  <si>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</si>
  <si>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</si>
  <si>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</si>
  <si>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</si>
  <si>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</si>
  <si>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</si>
  <si>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</si>
  <si>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</si>
  <si>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</si>
  <si>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</si>
  <si>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</si>
  <si>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</si>
  <si>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</si>
  <si>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</si>
  <si>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</si>
  <si>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</si>
  <si>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</si>
  <si>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</si>
  <si>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</si>
  <si>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</si>
  <si>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</si>
  <si>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</si>
  <si>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</si>
  <si>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</si>
  <si>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</si>
  <si>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</si>
  <si>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</si>
  <si>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</si>
  <si>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</si>
  <si>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</si>
  <si>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</si>
  <si>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</si>
  <si>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</si>
  <si>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</si>
  <si>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</si>
  <si>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</si>
  <si>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</si>
  <si>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</si>
  <si>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</si>
  <si>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</si>
  <si>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</si>
  <si>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</si>
  <si>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</si>
  <si>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</si>
  <si>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</si>
  <si>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</si>
  <si>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</si>
  <si>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</si>
  <si>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</si>
  <si>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</si>
  <si>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</si>
  <si>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</si>
  <si>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</si>
  <si>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</si>
  <si>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</si>
  <si>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</si>
  <si>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</si>
  <si>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</si>
  <si>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</si>
  <si>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</si>
  <si>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</si>
  <si>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</si>
  <si>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</si>
  <si>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</si>
  <si>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</si>
  <si>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</si>
  <si>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</si>
  <si>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</si>
  <si>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</si>
  <si>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</si>
  <si>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</si>
  <si>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</si>
  <si>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</si>
  <si>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</si>
  <si>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</si>
  <si>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</si>
  <si>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</si>
  <si>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</si>
  <si>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</si>
  <si>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</si>
  <si>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</si>
  <si>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</si>
  <si>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</si>
  <si>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</si>
  <si>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</si>
  <si>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</si>
  <si>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</si>
  <si>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</si>
  <si>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</si>
  <si>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</si>
  <si>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</si>
  <si>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</si>
  <si>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</si>
  <si>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</si>
  <si>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</si>
  <si>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</si>
  <si>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</si>
  <si>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</si>
  <si>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</si>
  <si>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</si>
  <si>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</si>
  <si>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</si>
  <si>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</si>
  <si>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</si>
  <si>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</si>
  <si>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</si>
  <si>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</si>
  <si>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</si>
  <si>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</si>
  <si>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</si>
  <si>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</si>
  <si>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</si>
  <si>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</si>
  <si>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</si>
  <si>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</si>
  <si>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</si>
  <si>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</si>
  <si>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</si>
  <si>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</si>
  <si>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</si>
  <si>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</si>
  <si>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</si>
  <si>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</si>
  <si>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</si>
  <si>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</si>
  <si>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</si>
  <si>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</si>
  <si>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</si>
  <si>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</si>
  <si>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</si>
  <si>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</si>
  <si>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</si>
  <si>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</si>
  <si>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</si>
  <si>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</si>
  <si>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</si>
  <si>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</si>
  <si>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</si>
  <si>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</si>
  <si>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</si>
  <si>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</si>
  <si>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</si>
  <si>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</si>
  <si>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</si>
  <si>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</si>
  <si>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</si>
  <si>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</si>
  <si>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</si>
  <si>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</si>
  <si>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</si>
  <si>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</si>
  <si>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</si>
  <si>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</si>
  <si>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</si>
  <si>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</si>
  <si>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</si>
  <si>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</si>
  <si>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</si>
  <si>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</si>
  <si>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</si>
  <si>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</si>
  <si>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</si>
  <si>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</si>
  <si>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</si>
  <si>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</si>
  <si>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</si>
  <si>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</si>
  <si>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</si>
  <si>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</si>
  <si>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</si>
  <si>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</si>
  <si>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</si>
  <si>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</si>
  <si>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</si>
  <si>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</si>
  <si>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</si>
  <si>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</si>
  <si>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</si>
  <si>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</si>
  <si>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</si>
  <si>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</si>
  <si>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</si>
  <si>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</si>
  <si>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</si>
  <si>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</si>
  <si>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</si>
  <si>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</si>
  <si>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</si>
  <si>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</si>
  <si>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</si>
  <si>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</si>
  <si>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</si>
  <si>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</si>
  <si>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</si>
  <si>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</si>
  <si>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</si>
  <si>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</si>
  <si>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</si>
  <si>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</si>
  <si>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</si>
  <si>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</si>
  <si>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</si>
  <si>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</si>
  <si>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</si>
  <si>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</si>
  <si>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</si>
  <si>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</si>
  <si>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</si>
  <si>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</si>
  <si>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</si>
  <si>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</si>
  <si>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</si>
  <si>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</si>
  <si>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</si>
  <si>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</si>
  <si>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</si>
  <si>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</si>
  <si>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</si>
  <si>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</si>
  <si>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</si>
  <si>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</si>
  <si>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</si>
  <si>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</si>
  <si>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</si>
  <si>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</si>
  <si>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</si>
  <si>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</si>
  <si>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</si>
  <si>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</si>
  <si>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</si>
  <si>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</si>
  <si>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</si>
  <si>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</si>
  <si>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</si>
  <si>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</si>
  <si>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</si>
  <si>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</si>
  <si>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</si>
  <si>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</si>
  <si>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</si>
  <si>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</si>
  <si>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</si>
  <si>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</si>
  <si>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</si>
  <si>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</si>
  <si>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</si>
  <si>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</si>
  <si>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</si>
  <si>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</si>
  <si>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</si>
  <si>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</si>
  <si>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</si>
  <si>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</si>
  <si>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</si>
  <si>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</si>
  <si>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</si>
  <si>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</si>
  <si>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</si>
  <si>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</si>
  <si>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</si>
  <si>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</si>
  <si>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</si>
  <si>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</si>
  <si>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</si>
  <si>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</si>
  <si>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</si>
  <si>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</si>
  <si>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</si>
  <si>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</si>
  <si>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</si>
  <si>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</si>
  <si>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</si>
  <si>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</si>
  <si>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</si>
  <si>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</si>
  <si>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</si>
  <si>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</si>
  <si>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</si>
  <si>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</si>
  <si>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</si>
  <si>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</si>
  <si>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</si>
  <si>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</si>
  <si>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</si>
  <si>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</si>
  <si>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</si>
  <si>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</si>
  <si>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</si>
  <si>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</si>
  <si>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</si>
  <si>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</si>
  <si>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</si>
  <si>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</si>
  <si>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</si>
  <si>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</si>
  <si>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</si>
  <si>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</si>
  <si>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</si>
  <si>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</si>
  <si>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</si>
  <si>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</si>
  <si>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</si>
  <si>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</si>
  <si>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</si>
  <si>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</si>
  <si>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</si>
  <si>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</si>
  <si>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</si>
  <si>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</si>
  <si>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</si>
  <si>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</si>
  <si>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</si>
  <si>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</si>
  <si>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</si>
  <si>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</si>
  <si>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</si>
  <si>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</si>
  <si>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</si>
  <si>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</si>
  <si>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</si>
  <si>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</si>
  <si>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</si>
  <si>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</si>
  <si>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</si>
  <si>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</si>
  <si>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</si>
  <si>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</si>
  <si>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</si>
  <si>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</si>
  <si>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</si>
  <si>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</si>
  <si>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</si>
  <si>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</si>
  <si>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</si>
  <si>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</si>
  <si>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</si>
  <si>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</si>
  <si>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</si>
  <si>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</si>
  <si>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</si>
  <si>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</si>
  <si>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</si>
  <si>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</si>
  <si>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</si>
  <si>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</si>
  <si>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</si>
  <si>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</si>
  <si>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</si>
  <si>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</si>
  <si>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</si>
  <si>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</si>
  <si>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</si>
  <si>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</si>
  <si>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</si>
  <si>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</si>
  <si>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</si>
  <si>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</si>
  <si>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</si>
  <si>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</si>
  <si>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</si>
  <si>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</si>
  <si>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</si>
  <si>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</si>
  <si>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</si>
  <si>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</si>
  <si>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</si>
  <si>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</si>
  <si>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</si>
  <si>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</si>
  <si>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</si>
  <si>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</si>
  <si>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</si>
  <si>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</si>
  <si>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</si>
  <si>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</si>
  <si>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</si>
  <si>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</si>
  <si>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</si>
  <si>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</si>
  <si>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</si>
  <si>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</si>
  <si>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</si>
  <si>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</si>
  <si>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</si>
  <si>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</si>
  <si>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</si>
  <si>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</si>
  <si>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</si>
  <si>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</si>
  <si>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</si>
  <si>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</si>
  <si>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</si>
  <si>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</si>
  <si>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</si>
  <si>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</si>
  <si>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</si>
  <si>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</si>
  <si>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</si>
  <si>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</si>
  <si>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</si>
  <si>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</si>
  <si>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</si>
  <si>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</si>
  <si>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</si>
  <si>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</si>
  <si>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</si>
  <si>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</si>
  <si>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</si>
  <si>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</si>
  <si>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</si>
  <si>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</si>
  <si>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</si>
  <si>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</si>
  <si>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</si>
  <si>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</si>
  <si>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</si>
  <si>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</si>
  <si>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</si>
  <si>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</si>
  <si>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</si>
  <si>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</si>
  <si>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</si>
  <si>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</si>
  <si>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</si>
  <si>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</si>
  <si>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</si>
  <si>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</si>
  <si>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</si>
  <si>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</si>
  <si>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</si>
  <si>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</si>
  <si>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</si>
  <si>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</si>
  <si>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</si>
  <si>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</si>
  <si>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</si>
  <si>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</si>
  <si>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</si>
  <si>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</si>
  <si>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</si>
  <si>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</si>
  <si>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</si>
  <si>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</si>
  <si>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</si>
  <si>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</si>
  <si>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</si>
  <si>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</si>
  <si>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</si>
  <si>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</si>
  <si>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</si>
  <si>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</si>
  <si>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</si>
  <si>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</si>
  <si>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</si>
  <si>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</si>
  <si>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</si>
  <si>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</si>
  <si>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</si>
  <si>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</si>
  <si>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</si>
  <si>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</si>
  <si>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</si>
  <si>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</si>
  <si>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</si>
  <si>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</si>
  <si>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</si>
  <si>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</si>
  <si>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</si>
  <si>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</si>
  <si>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</si>
  <si>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</si>
  <si>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</si>
  <si>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</si>
  <si>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</si>
  <si>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</si>
  <si>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</si>
  <si>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</si>
  <si>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</si>
  <si>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</si>
  <si>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</si>
  <si>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</si>
  <si>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</si>
  <si>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</si>
  <si>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</si>
  <si>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</si>
  <si>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</si>
  <si>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</si>
  <si>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</si>
  <si>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</si>
  <si>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</si>
  <si>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</si>
  <si>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</si>
  <si>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</si>
  <si>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</si>
  <si>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</si>
  <si>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</si>
  <si>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</si>
  <si>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</si>
  <si>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</si>
  <si>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</si>
  <si>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</si>
  <si>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</si>
  <si>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</si>
  <si>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</si>
  <si>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</si>
  <si>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</si>
  <si>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</si>
  <si>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</si>
  <si>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</si>
  <si>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</si>
  <si>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</si>
  <si>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</si>
  <si>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</si>
  <si>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</si>
  <si>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</si>
  <si>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</si>
  <si>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</si>
  <si>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</si>
  <si>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</si>
  <si>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</si>
  <si>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</si>
  <si>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</si>
  <si>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</si>
  <si>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</si>
  <si>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</si>
  <si>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</si>
  <si>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</si>
  <si>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</si>
  <si>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</si>
  <si>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</si>
  <si>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</si>
  <si>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</si>
  <si>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</si>
  <si>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</si>
  <si>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</si>
  <si>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</si>
  <si>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</si>
  <si>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</si>
  <si>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</si>
  <si>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</si>
  <si>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</si>
  <si>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</si>
  <si>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</si>
  <si>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</si>
  <si>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</si>
  <si>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</si>
  <si>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</si>
  <si>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</si>
  <si>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</si>
  <si>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</si>
  <si>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</si>
  <si>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</si>
  <si>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</si>
  <si>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</si>
  <si>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</si>
  <si>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</si>
  <si>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</si>
  <si>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</si>
  <si>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</si>
  <si>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</si>
  <si>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</si>
  <si>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</si>
  <si>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</si>
  <si>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</si>
  <si>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</si>
  <si>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</si>
  <si>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</si>
  <si>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</si>
  <si>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</si>
  <si>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</si>
  <si>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</si>
  <si>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</si>
  <si>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</si>
  <si>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</si>
  <si>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</si>
  <si>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</si>
  <si>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</si>
  <si>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</si>
  <si>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</si>
  <si>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</si>
  <si>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</si>
  <si>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</si>
  <si>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</si>
  <si>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</si>
  <si>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</si>
  <si>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</si>
  <si>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</si>
  <si>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</si>
  <si>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</si>
  <si>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</si>
  <si>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</si>
  <si>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</si>
  <si>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</si>
  <si>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</si>
  <si>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</si>
  <si>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</si>
  <si>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</si>
  <si>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</si>
  <si>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</si>
  <si>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</si>
  <si>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</si>
  <si>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</si>
  <si>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</si>
  <si>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</si>
  <si>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</si>
  <si>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</si>
  <si>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</si>
  <si>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</si>
  <si>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</si>
  <si>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</si>
  <si>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</si>
  <si>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</si>
  <si>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</si>
  <si>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</si>
  <si>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</si>
  <si>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</si>
  <si>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</si>
  <si>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</si>
  <si>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</si>
  <si>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</si>
  <si>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</si>
  <si>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</si>
  <si>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</si>
  <si>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</si>
  <si>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</si>
  <si>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</si>
  <si>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</si>
  <si>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</si>
  <si>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</si>
  <si>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</si>
  <si>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</si>
  <si>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</si>
  <si>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</si>
  <si>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</si>
  <si>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</si>
  <si>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</si>
  <si>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</si>
  <si>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</si>
  <si>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</si>
  <si>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</si>
  <si>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</si>
  <si>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</si>
  <si>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</si>
  <si>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</si>
  <si>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</si>
  <si>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</si>
  <si>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</si>
  <si>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</si>
  <si>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</si>
  <si>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</si>
  <si>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</si>
  <si>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</si>
  <si>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</si>
  <si>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</si>
  <si>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</si>
  <si>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</si>
  <si>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</si>
  <si>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</si>
  <si>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</si>
  <si>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</si>
  <si>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</si>
  <si>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</si>
  <si>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</si>
  <si>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</si>
  <si>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</si>
  <si>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</si>
  <si>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</si>
  <si>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</si>
  <si>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</si>
  <si>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</si>
  <si>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</si>
  <si>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</si>
  <si>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</si>
  <si>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</si>
  <si>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</si>
  <si>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</si>
  <si>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</si>
  <si>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</si>
  <si>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</si>
  <si>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</si>
  <si>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</si>
  <si>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</si>
  <si>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</si>
  <si>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</si>
  <si>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</si>
  <si>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</si>
  <si>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</si>
  <si>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</si>
  <si>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</si>
  <si>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</si>
  <si>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</si>
  <si>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</si>
  <si>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</si>
  <si>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</si>
  <si>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</si>
  <si>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</si>
  <si>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</si>
  <si>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</si>
  <si>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</si>
  <si>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</si>
  <si>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</si>
  <si>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</si>
  <si>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</si>
  <si>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</si>
  <si>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</si>
  <si>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</si>
  <si>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</si>
  <si>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</si>
  <si>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</si>
  <si>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</si>
  <si>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</si>
  <si>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</si>
  <si>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</si>
  <si>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</si>
  <si>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</si>
  <si>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</si>
  <si>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</si>
  <si>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</si>
  <si>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</si>
  <si>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</si>
  <si>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</si>
  <si>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</si>
  <si>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</si>
  <si>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</si>
  <si>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</si>
  <si>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</si>
  <si>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</si>
  <si>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</si>
  <si>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</si>
  <si>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</si>
  <si>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</si>
  <si>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</si>
  <si>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</si>
  <si>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</si>
  <si>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</si>
  <si>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</si>
  <si>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</si>
  <si>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</si>
  <si>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</si>
  <si>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</si>
  <si>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</si>
  <si>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</si>
  <si>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</si>
  <si>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</si>
  <si>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</si>
  <si>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</si>
  <si>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</si>
  <si>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</si>
  <si>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</si>
  <si>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</si>
  <si>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</si>
  <si>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</si>
  <si>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</si>
  <si>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</si>
  <si>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</si>
  <si>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</si>
  <si>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</si>
  <si>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</si>
  <si>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</si>
  <si>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</si>
  <si>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</si>
  <si>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</si>
  <si>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</si>
  <si>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</si>
  <si>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</si>
  <si>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</si>
  <si>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</si>
  <si>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</si>
  <si>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</si>
  <si>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</si>
  <si>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</si>
  <si>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</si>
  <si>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</si>
  <si>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</si>
  <si>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</si>
  <si>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</si>
  <si>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</si>
  <si>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</si>
  <si>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</si>
  <si>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</si>
  <si>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</si>
  <si>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</si>
  <si>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</si>
  <si>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</si>
  <si>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</si>
  <si>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</si>
  <si>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</si>
  <si>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</si>
  <si>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</si>
  <si>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</si>
  <si>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</si>
  <si>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</si>
  <si>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</si>
  <si>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</si>
  <si>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</si>
  <si>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</si>
  <si>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</si>
  <si>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</si>
  <si>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</si>
  <si>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</si>
  <si>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</si>
  <si>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</si>
  <si>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</si>
  <si>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</si>
  <si>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</si>
  <si>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</si>
  <si>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</si>
  <si>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</si>
  <si>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</si>
  <si>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</si>
  <si>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</si>
  <si>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</si>
  <si>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</si>
  <si>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</si>
  <si>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</si>
  <si>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</si>
  <si>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</si>
  <si>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</si>
  <si>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</si>
  <si>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</si>
  <si>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</si>
  <si>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</si>
  <si>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</si>
  <si>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</si>
  <si>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</si>
  <si>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</si>
  <si>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</si>
  <si>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</si>
  <si>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</si>
  <si>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</si>
  <si>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</si>
  <si>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</si>
  <si>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</si>
  <si>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</si>
  <si>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</si>
  <si>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</si>
  <si>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</si>
  <si>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</si>
  <si>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</si>
  <si>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</si>
  <si>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</si>
  <si>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</si>
  <si>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</si>
  <si>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</si>
  <si>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</si>
  <si>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</si>
  <si>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</si>
  <si>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</si>
  <si>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</si>
  <si>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</si>
  <si>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</si>
  <si>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</si>
  <si>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</si>
  <si>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</si>
  <si>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</si>
  <si>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</si>
  <si>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</si>
  <si>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</si>
  <si>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</si>
  <si>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</si>
  <si>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</si>
  <si>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</si>
  <si>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</si>
  <si>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</si>
  <si>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</si>
  <si>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</si>
  <si>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</si>
  <si>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</si>
  <si>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</si>
  <si>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</si>
  <si>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</si>
  <si>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</si>
  <si>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</si>
  <si>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</si>
  <si>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</si>
  <si>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</si>
  <si>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</si>
  <si>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</si>
  <si>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</si>
  <si>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</si>
  <si>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</si>
  <si>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</si>
  <si>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</si>
  <si>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</si>
  <si>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</si>
  <si>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</si>
  <si>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</si>
  <si>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</si>
  <si>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</si>
  <si>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</si>
  <si>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</si>
  <si>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</si>
  <si>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</si>
  <si>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</si>
  <si>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</si>
  <si>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</si>
  <si>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</si>
  <si>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</si>
  <si>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</si>
  <si>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</si>
  <si>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</si>
  <si>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</si>
  <si>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</si>
  <si>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</si>
  <si>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</si>
  <si>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</si>
  <si>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</si>
  <si>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</si>
  <si>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</si>
  <si>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</si>
  <si>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</si>
  <si>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</si>
  <si>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</si>
  <si>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</si>
  <si>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</si>
  <si>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</si>
  <si>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</si>
  <si>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</si>
  <si>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</si>
  <si>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</si>
  <si>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</si>
  <si>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</si>
  <si>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</si>
  <si>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</si>
  <si>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</si>
  <si>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</si>
  <si>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</si>
  <si>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</si>
  <si>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</si>
  <si>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</si>
  <si>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</si>
  <si>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</si>
  <si>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</si>
  <si>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</si>
  <si>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</si>
  <si>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</si>
  <si>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</si>
  <si>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</si>
  <si>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</si>
  <si>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</si>
  <si>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</si>
  <si>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</si>
  <si>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</si>
  <si>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</si>
  <si>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</si>
  <si>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</si>
  <si>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</si>
  <si>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</si>
  <si>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</si>
  <si>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</si>
  <si>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</si>
  <si>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</si>
  <si>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</si>
  <si>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</si>
  <si>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</si>
  <si>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</si>
  <si>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</si>
  <si>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</si>
  <si>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</si>
  <si>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</si>
  <si>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</si>
  <si>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</si>
  <si>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</si>
  <si>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</si>
  <si>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</si>
  <si>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</si>
  <si>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</si>
  <si>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</si>
  <si>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</si>
  <si>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</si>
  <si>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</si>
  <si>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</si>
  <si>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</si>
  <si>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</si>
  <si>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</si>
  <si>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</si>
  <si>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</si>
  <si>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</si>
  <si>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</si>
  <si>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</si>
  <si>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</si>
  <si>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</si>
  <si>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</si>
  <si>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</si>
  <si>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</si>
  <si>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</si>
  <si>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</si>
  <si>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</si>
  <si>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</si>
  <si>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</si>
  <si>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</si>
  <si>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</si>
  <si>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</si>
  <si>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</si>
  <si>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</si>
  <si>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</si>
  <si>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</si>
  <si>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</si>
  <si>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</si>
  <si>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</si>
  <si>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</si>
  <si>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</si>
  <si>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</si>
  <si>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</si>
  <si>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</si>
  <si>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</si>
  <si>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</si>
  <si>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</si>
  <si>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</si>
  <si>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</si>
  <si>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</si>
  <si>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</si>
  <si>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</si>
  <si>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</si>
  <si>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</si>
  <si>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</si>
  <si>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</si>
  <si>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</si>
  <si>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</si>
  <si>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</si>
  <si>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</si>
  <si>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</si>
  <si>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</si>
  <si>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</si>
  <si>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</si>
  <si>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</si>
  <si>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</si>
  <si>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</si>
  <si>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</si>
  <si>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</si>
  <si>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</si>
  <si>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</si>
  <si>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</si>
  <si>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</si>
  <si>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</si>
  <si>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</si>
  <si>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</si>
  <si>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</si>
  <si>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</si>
  <si>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</si>
  <si>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</si>
  <si>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</si>
  <si>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</si>
  <si>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</si>
  <si>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</si>
  <si>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</si>
  <si>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</si>
  <si>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</si>
  <si>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</si>
  <si>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</si>
  <si>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</si>
  <si>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</si>
  <si>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</si>
  <si>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</si>
  <si>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</si>
  <si>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</si>
  <si>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</si>
  <si>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</si>
  <si>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</si>
  <si>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</si>
  <si>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</si>
  <si>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</si>
  <si>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</si>
  <si>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</si>
  <si>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</si>
  <si>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</si>
  <si>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</si>
  <si>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</si>
  <si>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</si>
  <si>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</si>
  <si>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</si>
  <si>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</si>
  <si>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</si>
  <si>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</si>
  <si>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</si>
  <si>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</si>
  <si>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</si>
  <si>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</si>
  <si>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</si>
  <si>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</si>
  <si>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</si>
  <si>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</si>
  <si>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</si>
  <si>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</si>
  <si>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</si>
  <si>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</si>
  <si>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</si>
  <si>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</si>
  <si>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</si>
  <si>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</si>
  <si>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</si>
  <si>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</si>
  <si>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</si>
  <si>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</si>
  <si>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</si>
  <si>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</si>
  <si>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</si>
  <si>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</si>
  <si>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</si>
  <si>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</si>
  <si>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</si>
  <si>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</si>
  <si>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</si>
  <si>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</si>
  <si>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</si>
  <si>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</si>
  <si>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</si>
  <si>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</si>
  <si>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</si>
  <si>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</si>
  <si>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</si>
  <si>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</si>
  <si>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</si>
  <si>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</si>
  <si>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</si>
  <si>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</si>
  <si>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</si>
  <si>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</si>
  <si>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</si>
  <si>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</si>
  <si>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</si>
  <si>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</si>
  <si>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</si>
  <si>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</si>
  <si>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</si>
  <si>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</si>
  <si>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</si>
  <si>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</si>
  <si>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</si>
  <si>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</si>
  <si>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</si>
  <si>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</si>
  <si>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</si>
  <si>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</si>
  <si>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</si>
  <si>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</si>
  <si>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</si>
  <si>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</si>
  <si>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</si>
  <si>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</si>
  <si>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</si>
  <si>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</si>
  <si>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</si>
  <si>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</si>
  <si>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</si>
  <si>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</si>
  <si>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</si>
  <si>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</si>
  <si>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</si>
  <si>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</si>
  <si>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</si>
  <si>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</si>
  <si>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</si>
  <si>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</si>
  <si>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</si>
  <si>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</si>
  <si>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</si>
  <si>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</si>
  <si>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</si>
  <si>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</si>
  <si>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</si>
  <si>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</si>
  <si>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</si>
  <si>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</si>
  <si>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</si>
  <si>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</si>
  <si>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</si>
  <si>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</si>
  <si>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</si>
  <si>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</si>
  <si>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</si>
  <si>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</si>
  <si>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</si>
  <si>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</si>
  <si>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</si>
  <si>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</si>
  <si>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</si>
  <si>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</si>
  <si>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</si>
  <si>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</si>
  <si>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</si>
  <si>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</si>
  <si>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</si>
  <si>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</si>
  <si>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</si>
  <si>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</si>
  <si>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</si>
  <si>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</si>
  <si>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</si>
  <si>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</si>
  <si>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</si>
  <si>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</si>
  <si>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</si>
  <si>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</si>
  <si>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</si>
  <si>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</si>
  <si>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</si>
  <si>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</si>
  <si>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</si>
  <si>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</si>
  <si>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</si>
  <si>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</si>
  <si>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</si>
  <si>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</si>
  <si>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</si>
  <si>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</si>
  <si>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</si>
  <si>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</si>
  <si>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</si>
  <si>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</si>
  <si>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</si>
  <si>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</si>
  <si>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</si>
  <si>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</si>
  <si>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</si>
  <si>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</si>
  <si>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</si>
  <si>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</si>
  <si>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</si>
  <si>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</si>
  <si>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</si>
  <si>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</si>
  <si>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</si>
  <si>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</si>
  <si>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</si>
  <si>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</si>
  <si>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</si>
  <si>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</si>
  <si>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</si>
  <si>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</si>
  <si>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</si>
  <si>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</si>
  <si>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</si>
  <si>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</si>
  <si>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</si>
  <si>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</si>
  <si>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</si>
  <si>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</si>
  <si>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</si>
  <si>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</si>
  <si>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</si>
  <si>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</si>
  <si>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</si>
  <si>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</si>
  <si>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</si>
  <si>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</si>
  <si>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</si>
  <si>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</si>
  <si>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</si>
  <si>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</si>
  <si>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</si>
  <si>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</si>
  <si>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</si>
  <si>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</si>
  <si>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</si>
  <si>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</si>
  <si>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</si>
  <si>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</si>
  <si>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</si>
  <si>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</si>
  <si>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</si>
  <si>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</si>
  <si>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</si>
  <si>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</si>
  <si>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</si>
  <si>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</si>
  <si>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</si>
  <si>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</si>
  <si>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</si>
  <si>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</si>
  <si>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</si>
  <si>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</si>
  <si>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</si>
  <si>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</si>
  <si>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</si>
  <si>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</si>
  <si>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</si>
  <si>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</si>
  <si>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</si>
  <si>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</si>
  <si>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</si>
  <si>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</si>
  <si>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</si>
  <si>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</si>
  <si>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</si>
  <si>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</si>
  <si>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</si>
  <si>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</si>
  <si>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</si>
  <si>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</si>
  <si>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</si>
  <si>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</si>
  <si>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</si>
  <si>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</si>
  <si>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</si>
  <si>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</si>
  <si>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</si>
  <si>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</si>
  <si>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</si>
  <si>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</si>
  <si>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</si>
  <si>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</si>
  <si>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</si>
  <si>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</si>
  <si>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</si>
  <si>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</si>
  <si>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</si>
  <si>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</si>
  <si>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</si>
  <si>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</si>
  <si>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</si>
  <si>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</si>
  <si>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</si>
  <si>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</si>
  <si>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</si>
  <si>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</si>
  <si>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</si>
  <si>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</si>
  <si>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</si>
  <si>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</si>
  <si>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</si>
  <si>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</si>
  <si>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</si>
  <si>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</si>
  <si>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</si>
  <si>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</si>
  <si>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</si>
  <si>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</si>
  <si>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</si>
  <si>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</si>
  <si>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</si>
  <si>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</si>
  <si>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</si>
  <si>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</si>
  <si>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</si>
  <si>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</si>
  <si>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</si>
  <si>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</si>
  <si>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</si>
  <si>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</si>
  <si>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</si>
  <si>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</si>
  <si>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</si>
  <si>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</si>
  <si>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</si>
  <si>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</si>
  <si>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</si>
  <si>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</si>
  <si>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</si>
  <si>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</si>
  <si>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</si>
  <si>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</si>
  <si>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</si>
  <si>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</si>
  <si>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</si>
  <si>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</si>
  <si>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</si>
  <si>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</si>
  <si>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</si>
  <si>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</si>
  <si>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</si>
  <si>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</si>
  <si>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</si>
  <si>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</si>
  <si>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</si>
  <si>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</si>
  <si>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</si>
  <si>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</si>
  <si>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</si>
  <si>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</si>
  <si>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</si>
  <si>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</si>
  <si>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</si>
  <si>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</si>
  <si>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</si>
  <si>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</si>
  <si>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</si>
  <si>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</si>
  <si>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</si>
  <si>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</si>
  <si>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</si>
  <si>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</si>
  <si>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</si>
  <si>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</si>
  <si>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</si>
  <si>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</si>
  <si>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</si>
  <si>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</si>
  <si>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</si>
  <si>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</si>
  <si>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</si>
  <si>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</si>
  <si>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</si>
  <si>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</si>
  <si>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</si>
  <si>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</si>
  <si>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</si>
  <si>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</si>
  <si>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</si>
  <si>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</si>
  <si>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</si>
  <si>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</si>
  <si>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</si>
  <si>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</si>
  <si>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</si>
  <si>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</si>
  <si>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</si>
  <si>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</si>
  <si>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</si>
  <si>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</si>
  <si>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</si>
  <si>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</si>
  <si>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</si>
  <si>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</si>
  <si>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</si>
  <si>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</si>
  <si>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</si>
  <si>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</si>
  <si>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</si>
  <si>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</si>
  <si>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</si>
  <si>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</si>
  <si>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</si>
  <si>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</si>
  <si>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</si>
  <si>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</si>
  <si>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</si>
  <si>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</si>
  <si>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</si>
  <si>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</si>
  <si>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</si>
  <si>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</si>
  <si>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</si>
  <si>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</si>
  <si>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</si>
  <si>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</si>
  <si>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</si>
  <si>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</si>
  <si>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</si>
  <si>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</si>
  <si>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</si>
  <si>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</si>
  <si>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</si>
  <si>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</si>
  <si>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</si>
  <si>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</si>
  <si>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</si>
  <si>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</si>
  <si>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</si>
  <si>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</si>
  <si>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</si>
  <si>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</si>
  <si>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</si>
  <si>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</si>
  <si>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</si>
  <si>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</si>
  <si>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</si>
  <si>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</si>
  <si>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</si>
  <si>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</si>
  <si>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</si>
  <si>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</si>
  <si>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</si>
  <si>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</si>
  <si>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</si>
  <si>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</si>
  <si>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</si>
  <si>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</si>
  <si>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</si>
  <si>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</si>
  <si>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</si>
  <si>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</si>
  <si>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</si>
  <si>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</si>
  <si>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</si>
  <si>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</si>
  <si>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</si>
  <si>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</si>
  <si>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</si>
  <si>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</si>
  <si>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</si>
  <si>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</si>
  <si>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</si>
  <si>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</si>
  <si>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</si>
  <si>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</si>
  <si>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</si>
  <si>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</si>
  <si>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</si>
  <si>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</si>
  <si>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</si>
  <si>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</si>
  <si>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</si>
  <si>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</si>
  <si>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</si>
  <si>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</si>
  <si>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</si>
  <si>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</si>
  <si>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</si>
  <si>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</si>
  <si>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</si>
  <si>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</si>
  <si>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</si>
  <si>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</si>
  <si>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</si>
  <si>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</si>
  <si>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</si>
  <si>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</si>
  <si>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</si>
  <si>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</si>
  <si>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</si>
  <si>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</si>
  <si>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</si>
  <si>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</si>
  <si>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</si>
  <si>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</si>
  <si>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</si>
  <si>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</si>
  <si>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</si>
  <si>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</si>
  <si>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</si>
  <si>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</si>
  <si>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</si>
  <si>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</si>
  <si>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</si>
  <si>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</si>
  <si>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</si>
  <si>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</si>
  <si>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</si>
  <si>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</si>
  <si>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</si>
  <si>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</si>
  <si>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</si>
  <si>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</si>
  <si>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</si>
  <si>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</si>
  <si>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</si>
  <si>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</si>
  <si>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</si>
  <si>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</si>
  <si>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</si>
  <si>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</si>
  <si>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</si>
  <si>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</si>
  <si>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</si>
  <si>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</si>
  <si>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</si>
  <si>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</si>
  <si>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</si>
  <si>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</si>
  <si>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</si>
  <si>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</si>
  <si>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</si>
  <si>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</si>
  <si>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</si>
  <si>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</si>
  <si>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</si>
  <si>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</si>
  <si>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</si>
  <si>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</si>
  <si>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</si>
  <si>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</si>
  <si>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</si>
  <si>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</si>
  <si>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</si>
  <si>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</si>
  <si>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</si>
  <si>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</si>
  <si>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</si>
  <si>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</si>
  <si>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</si>
  <si>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</si>
  <si>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</si>
  <si>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</si>
  <si>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</si>
  <si>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</si>
  <si>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</si>
  <si>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</si>
  <si>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</si>
  <si>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</si>
  <si>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</si>
  <si>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</si>
  <si>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</si>
  <si>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</si>
  <si>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</si>
  <si>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</si>
  <si>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</si>
  <si>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</si>
  <si>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</si>
  <si>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</si>
  <si>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</si>
  <si>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</si>
  <si>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</si>
  <si>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</si>
  <si>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</si>
  <si>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</si>
  <si>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</si>
  <si>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</si>
  <si>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</si>
  <si>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</si>
  <si>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</si>
  <si>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</si>
  <si>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</si>
  <si>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</si>
  <si>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</si>
  <si>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</si>
  <si>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</si>
  <si>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</si>
  <si>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</si>
  <si>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</si>
  <si>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</si>
  <si>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</si>
  <si>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</si>
  <si>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</si>
  <si>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</si>
  <si>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</si>
  <si>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</si>
  <si>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</si>
  <si>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</si>
  <si>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</si>
  <si>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</si>
  <si>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</si>
  <si>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</si>
  <si>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</si>
  <si>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</si>
  <si>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</si>
  <si>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</si>
  <si>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</si>
  <si>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</si>
  <si>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</si>
  <si>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</si>
  <si>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</si>
  <si>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</si>
  <si>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</si>
  <si>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</si>
  <si>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</si>
  <si>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</si>
  <si>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</si>
  <si>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</si>
  <si>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</si>
  <si>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</si>
  <si>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</si>
  <si>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</si>
  <si>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</si>
  <si>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</si>
  <si>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</si>
  <si>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</si>
  <si>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</si>
  <si>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</si>
  <si>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</si>
  <si>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</si>
  <si>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</si>
  <si>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</si>
  <si>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</si>
  <si>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</si>
  <si>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</si>
  <si>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</si>
  <si>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</si>
  <si>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</si>
  <si>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</si>
  <si>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</si>
  <si>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</si>
  <si>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</si>
  <si>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</si>
  <si>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</si>
  <si>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</si>
  <si>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</si>
  <si>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</si>
  <si>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</si>
  <si>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</si>
  <si>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</si>
  <si>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</si>
  <si>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</si>
  <si>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</si>
  <si>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</si>
  <si>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</si>
  <si>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</si>
  <si>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</si>
  <si>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</si>
  <si>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</si>
  <si>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</si>
  <si>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</si>
  <si>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</si>
  <si>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</si>
  <si>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</si>
  <si>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</si>
  <si>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</si>
  <si>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</si>
  <si>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</si>
  <si>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</si>
  <si>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</si>
  <si>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</si>
  <si>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</si>
  <si>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</si>
  <si>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</si>
  <si>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</si>
  <si>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</si>
  <si>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</si>
  <si>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</si>
  <si>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</si>
  <si>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</si>
  <si>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</si>
  <si>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</si>
  <si>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</si>
  <si>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</si>
  <si>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</si>
  <si>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</si>
  <si>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</si>
  <si>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</si>
  <si>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</si>
  <si>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</si>
  <si>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</si>
  <si>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</si>
  <si>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</si>
  <si>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</si>
  <si>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</si>
  <si>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</si>
  <si>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</si>
  <si>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</si>
  <si>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</si>
  <si>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</si>
  <si>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</si>
  <si>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</si>
  <si>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</si>
  <si>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</si>
  <si>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</si>
  <si>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</si>
  <si>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</si>
  <si>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</si>
  <si>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</si>
  <si>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</si>
  <si>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</si>
  <si>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</si>
  <si>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</si>
  <si>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</si>
  <si>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</si>
  <si>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</si>
  <si>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</si>
  <si>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</si>
  <si>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</si>
  <si>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</si>
  <si>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</si>
  <si>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</si>
  <si>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</si>
  <si>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</si>
  <si>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</si>
  <si>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</si>
  <si>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</si>
  <si>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</si>
  <si>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</si>
  <si>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</si>
  <si>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</si>
  <si>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</si>
  <si>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</si>
  <si>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</si>
  <si>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</si>
  <si>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</si>
  <si>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</si>
  <si>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</si>
  <si>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</si>
  <si>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</si>
  <si>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</si>
  <si>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</si>
  <si>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</si>
  <si>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</si>
  <si>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</si>
  <si>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</si>
  <si>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</si>
  <si>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</si>
  <si>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</si>
  <si>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</si>
  <si>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</si>
  <si>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</si>
  <si>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</si>
  <si>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</si>
  <si>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</si>
  <si>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</si>
  <si>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</si>
  <si>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</si>
  <si>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</si>
  <si>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</si>
  <si>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</si>
  <si>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</si>
  <si>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</si>
  <si>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</si>
  <si>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</si>
  <si>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</si>
  <si>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</si>
  <si>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</si>
  <si>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</si>
  <si>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</si>
  <si>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</si>
  <si>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</si>
  <si>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</si>
  <si>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</si>
  <si>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</si>
  <si>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</si>
  <si>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</si>
  <si>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</si>
  <si>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</si>
  <si>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</si>
  <si>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</si>
  <si>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</si>
  <si>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</si>
  <si>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</si>
  <si>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</si>
  <si>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</si>
  <si>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</si>
  <si>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</si>
  <si>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</si>
  <si>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</si>
  <si>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</si>
  <si>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</si>
  <si>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</si>
  <si>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</si>
  <si>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</si>
  <si>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</si>
  <si>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</si>
  <si>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</si>
  <si>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</si>
  <si>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</si>
  <si>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</si>
  <si>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</si>
  <si>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</si>
  <si>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</si>
  <si>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</si>
  <si>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</si>
  <si>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</si>
  <si>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</si>
  <si>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</si>
  <si>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</si>
  <si>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</si>
  <si>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</si>
  <si>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</si>
  <si>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</si>
  <si>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</si>
  <si>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</si>
  <si>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</si>
  <si>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</si>
  <si>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</si>
  <si>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</si>
  <si>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</si>
  <si>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</si>
  <si>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</si>
  <si>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</si>
  <si>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</si>
  <si>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</si>
  <si>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</si>
  <si>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</si>
  <si>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</si>
  <si>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</si>
  <si>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</si>
  <si>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</si>
  <si>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</si>
  <si>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</si>
  <si>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</si>
  <si>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</si>
  <si>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</si>
  <si>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</si>
  <si>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</si>
  <si>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</si>
  <si>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</si>
  <si>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</si>
  <si>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</si>
  <si>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</si>
  <si>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</si>
  <si>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</si>
  <si>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</si>
  <si>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</si>
  <si>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</si>
  <si>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</si>
  <si>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</si>
  <si>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</si>
  <si>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</si>
  <si>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</si>
  <si>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</si>
  <si>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</si>
  <si>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</si>
  <si>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</si>
  <si>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</si>
  <si>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</si>
  <si>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</si>
  <si>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</si>
  <si>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</si>
  <si>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</si>
  <si>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</si>
  <si>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</si>
  <si>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</si>
  <si>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</si>
  <si>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</si>
  <si>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</si>
  <si>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</si>
  <si>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</si>
  <si>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</si>
  <si>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</si>
  <si>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</si>
  <si>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</si>
  <si>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</si>
  <si>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</si>
  <si>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</si>
  <si>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</si>
  <si>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</si>
  <si>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</si>
  <si>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</si>
  <si>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</si>
  <si>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</si>
  <si>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</si>
  <si>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</si>
  <si>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</si>
  <si>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</si>
  <si>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</si>
  <si>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</si>
  <si>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</si>
  <si>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</si>
  <si>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</si>
  <si>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</si>
  <si>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</si>
  <si>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</si>
  <si>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</si>
  <si>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</si>
  <si>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</si>
  <si>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</si>
  <si>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</si>
  <si>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</si>
  <si>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</si>
  <si>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</si>
  <si>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</si>
  <si>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</si>
  <si>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</si>
  <si>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</si>
  <si>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</si>
  <si>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</si>
  <si>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</si>
  <si>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</si>
  <si>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</si>
  <si>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</si>
  <si>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</si>
  <si>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</si>
  <si>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</si>
  <si>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</si>
  <si>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</si>
  <si>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</si>
  <si>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</si>
  <si>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</si>
  <si>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</si>
  <si>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</si>
  <si>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</si>
  <si>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</si>
  <si>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</si>
  <si>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</si>
  <si>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</si>
  <si>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</si>
  <si>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</si>
  <si>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</si>
  <si>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</si>
  <si>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</si>
  <si>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</si>
  <si>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</si>
  <si>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</si>
  <si>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</si>
  <si>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</si>
  <si>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</si>
  <si>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</si>
  <si>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</si>
  <si>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</si>
  <si>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</si>
  <si>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</si>
  <si>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</si>
  <si>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</si>
  <si>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</si>
  <si>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</si>
  <si>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</si>
  <si>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</si>
  <si>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</si>
  <si>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</si>
  <si>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</si>
  <si>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</si>
  <si>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</si>
  <si>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</si>
  <si>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</si>
  <si>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</si>
  <si>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</si>
  <si>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</si>
  <si>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</si>
  <si>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</si>
  <si>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</si>
  <si>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</si>
  <si>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</si>
  <si>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</si>
  <si>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</si>
  <si>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</si>
  <si>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</si>
  <si>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</si>
  <si>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</si>
  <si>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</si>
  <si>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</si>
  <si>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</si>
  <si>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</si>
  <si>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</si>
  <si>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</si>
  <si>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</si>
  <si>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</si>
  <si>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</si>
  <si>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</si>
  <si>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</si>
  <si>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</si>
  <si>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</si>
  <si>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</si>
  <si>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</si>
  <si>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</si>
  <si>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</si>
  <si>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</si>
  <si>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</si>
  <si>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</si>
  <si>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</si>
  <si>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</si>
  <si>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</si>
  <si>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</si>
  <si>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</si>
  <si>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</si>
  <si>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</si>
  <si>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</si>
  <si>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</si>
  <si>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</si>
  <si>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</si>
  <si>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</si>
  <si>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</si>
  <si>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</si>
  <si>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</si>
  <si>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</si>
  <si>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</si>
  <si>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</si>
  <si>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</si>
  <si>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</si>
  <si>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</si>
  <si>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</si>
  <si>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</si>
  <si>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</si>
  <si>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</si>
  <si>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</si>
  <si>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</si>
  <si>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</si>
  <si>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</si>
  <si>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</si>
  <si>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</si>
  <si>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</si>
  <si>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</si>
  <si>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</si>
  <si>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</si>
  <si>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</si>
  <si>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</si>
  <si>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</si>
  <si>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</si>
  <si>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</si>
  <si>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</si>
  <si>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</si>
  <si>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</si>
  <si>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</si>
  <si>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</si>
  <si>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</si>
  <si>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</si>
  <si>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</si>
  <si>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</si>
  <si>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</si>
  <si>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</si>
  <si>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</si>
  <si>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</si>
  <si>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</si>
  <si>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</si>
  <si>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</si>
  <si>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</si>
  <si>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</si>
  <si>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</si>
  <si>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</si>
  <si>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</si>
  <si>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</si>
  <si>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</si>
  <si>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</si>
  <si>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</si>
  <si>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</si>
  <si>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</si>
  <si>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</si>
  <si>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</si>
  <si>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</si>
  <si>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</si>
  <si>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</si>
  <si>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</si>
  <si>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</si>
  <si>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</si>
  <si>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</si>
  <si>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</si>
  <si>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</si>
  <si>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</si>
  <si>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</si>
  <si>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</si>
  <si>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</si>
  <si>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</si>
  <si>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</si>
  <si>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</si>
  <si>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</si>
  <si>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</si>
  <si>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</si>
  <si>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</si>
  <si>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</si>
  <si>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</si>
  <si>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</si>
  <si>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</si>
  <si>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</si>
  <si>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</si>
  <si>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</si>
  <si>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</si>
  <si>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</si>
  <si>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</si>
  <si>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</si>
  <si>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</si>
  <si>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</si>
  <si>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</si>
  <si>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</si>
  <si>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</si>
  <si>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</si>
  <si>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</si>
  <si>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</si>
  <si>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</si>
  <si>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</si>
  <si>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</si>
  <si>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</si>
  <si>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</si>
  <si>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</si>
  <si>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</si>
  <si>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</si>
  <si>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</si>
  <si>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</si>
  <si>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</si>
  <si>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</si>
  <si>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</si>
  <si>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</si>
  <si>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</si>
  <si>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</si>
  <si>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</si>
  <si>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</si>
  <si>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</si>
  <si>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</si>
  <si>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</si>
  <si>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</si>
  <si>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</si>
  <si>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</si>
  <si>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</si>
  <si>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</si>
  <si>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</si>
  <si>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</si>
  <si>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</si>
  <si>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</si>
  <si>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</si>
  <si>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</si>
  <si>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</si>
  <si>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</si>
  <si>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</si>
  <si>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</si>
  <si>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</si>
  <si>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</si>
  <si>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</si>
  <si>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</si>
  <si>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</si>
  <si>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</si>
  <si>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</si>
  <si>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</si>
  <si>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</si>
  <si>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</si>
  <si>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</si>
  <si>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</si>
  <si>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</si>
  <si>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</si>
  <si>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</si>
  <si>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</si>
  <si>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</si>
  <si>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</si>
  <si>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</si>
  <si>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</si>
  <si>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</si>
  <si>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</si>
  <si>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</si>
  <si>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</si>
  <si>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</si>
  <si>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</si>
  <si>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</si>
  <si>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</si>
  <si>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</si>
  <si>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</si>
  <si>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</si>
  <si>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</si>
  <si>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</si>
  <si>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</si>
  <si>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</si>
  <si>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</si>
  <si>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</si>
  <si>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</si>
  <si>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</si>
  <si>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</si>
  <si>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</si>
  <si>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</si>
  <si>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</si>
  <si>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</si>
  <si>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</si>
  <si>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</si>
  <si>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</si>
  <si>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</si>
  <si>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</si>
  <si>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</si>
  <si>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</si>
  <si>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</si>
  <si>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</si>
  <si>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</si>
  <si>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</si>
  <si>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</si>
  <si>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</si>
  <si>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</si>
  <si>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</si>
  <si>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</si>
  <si>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</si>
  <si>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</si>
  <si>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</si>
  <si>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</si>
  <si>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</si>
  <si>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</si>
  <si>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</si>
  <si>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</si>
  <si>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</si>
  <si>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</si>
  <si>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</si>
  <si>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</si>
  <si>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</si>
  <si>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</si>
  <si>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</si>
  <si>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</si>
  <si>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</si>
  <si>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</si>
  <si>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</si>
  <si>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</si>
  <si>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</si>
  <si>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</si>
  <si>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</si>
  <si>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</si>
  <si>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</si>
  <si>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</si>
  <si>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</si>
  <si>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</si>
  <si>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</si>
  <si>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</si>
  <si>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</si>
  <si>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</si>
  <si>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</si>
  <si>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</si>
  <si>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</si>
  <si>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</si>
  <si>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</si>
  <si>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</si>
  <si>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</si>
  <si>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</si>
  <si>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</si>
  <si>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</si>
  <si>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</si>
  <si>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</si>
  <si>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</si>
  <si>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</si>
  <si>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</si>
  <si>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</si>
  <si>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</si>
  <si>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</si>
  <si>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</si>
  <si>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</si>
  <si>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</si>
  <si>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</si>
  <si>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</si>
  <si>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</si>
  <si>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</si>
  <si>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</si>
  <si>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</si>
  <si>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</si>
  <si>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</si>
  <si>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</si>
  <si>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</si>
  <si>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</si>
  <si>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</si>
  <si>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</si>
  <si>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</si>
  <si>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</si>
  <si>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</si>
  <si>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</si>
  <si>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</si>
  <si>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</si>
  <si>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</si>
  <si>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</si>
  <si>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</si>
  <si>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</si>
  <si>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</si>
  <si>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</si>
  <si>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</si>
  <si>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</si>
  <si>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</si>
  <si>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</si>
  <si>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</si>
  <si>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</si>
  <si>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</si>
  <si>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</si>
  <si>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</si>
  <si>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</si>
  <si>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</si>
  <si>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</si>
  <si>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</si>
  <si>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</si>
  <si>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</si>
  <si>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</si>
  <si>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</si>
  <si>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</si>
  <si>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</si>
  <si>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</si>
  <si>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</si>
  <si>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</si>
  <si>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</si>
  <si>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</si>
  <si>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</si>
  <si>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</si>
  <si>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</si>
  <si>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</si>
  <si>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</si>
  <si>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</si>
  <si>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</si>
  <si>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</si>
  <si>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</si>
  <si>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</si>
  <si>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</si>
  <si>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</si>
  <si>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</si>
  <si>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</si>
  <si>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</si>
  <si>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</si>
  <si>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</si>
  <si>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</si>
  <si>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</si>
  <si>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</si>
  <si>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</si>
  <si>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</si>
  <si>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</si>
  <si>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</si>
  <si>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</si>
  <si>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</si>
  <si>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</si>
  <si>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</si>
  <si>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</si>
  <si>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</si>
  <si>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</si>
  <si>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</si>
  <si>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</si>
  <si>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</si>
  <si>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</si>
  <si>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</si>
  <si>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</si>
  <si>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</si>
  <si>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</si>
  <si>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</si>
  <si>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</si>
  <si>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</si>
  <si>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</si>
  <si>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</si>
  <si>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</si>
  <si>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</si>
  <si>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</si>
  <si>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</si>
  <si>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</si>
  <si>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</si>
  <si>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</si>
  <si>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</si>
  <si>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</si>
  <si>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</si>
  <si>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</si>
  <si>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</si>
  <si>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</si>
  <si>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</si>
  <si>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</si>
  <si>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</si>
  <si>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</si>
  <si>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</si>
  <si>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</si>
  <si>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</si>
  <si>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</si>
  <si>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</si>
  <si>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</si>
  <si>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</si>
  <si>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</si>
  <si>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</si>
  <si>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</si>
  <si>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</si>
  <si>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</si>
  <si>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</si>
  <si>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</si>
  <si>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</si>
  <si>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</si>
  <si>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</si>
  <si>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</si>
  <si>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</si>
  <si>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</si>
  <si>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</si>
  <si>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</si>
  <si>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</si>
  <si>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</si>
  <si>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</si>
  <si>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</si>
  <si>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</si>
  <si>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</si>
  <si>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</si>
  <si>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</si>
  <si>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</si>
  <si>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</si>
  <si>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</si>
  <si>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</si>
  <si>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</si>
  <si>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</si>
  <si>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</si>
  <si>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</si>
  <si>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</si>
  <si>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</si>
  <si>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</si>
  <si>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</si>
  <si>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</si>
  <si>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</si>
  <si>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</si>
  <si>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</si>
  <si>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</si>
  <si>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</si>
  <si>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</si>
  <si>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</si>
  <si>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</si>
  <si>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</si>
  <si>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</si>
  <si>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</si>
  <si>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</si>
  <si>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</si>
  <si>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</si>
  <si>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</si>
  <si>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</si>
  <si>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</si>
  <si>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</si>
  <si>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</si>
  <si>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</si>
  <si>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</si>
  <si>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</si>
  <si>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</si>
  <si>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</si>
  <si>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</si>
  <si>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</si>
  <si>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</si>
  <si>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</si>
  <si>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</si>
  <si>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</si>
  <si>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</si>
  <si>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</si>
  <si>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</si>
  <si>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</si>
  <si>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</si>
  <si>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</si>
  <si>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</si>
  <si>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</si>
  <si>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</si>
  <si>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</si>
  <si>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</si>
  <si>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</si>
  <si>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</si>
  <si>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</si>
  <si>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</si>
  <si>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</si>
  <si>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</si>
  <si>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</si>
  <si>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</si>
  <si>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</si>
  <si>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</si>
  <si>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</si>
  <si>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</si>
  <si>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</si>
  <si>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</si>
  <si>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</si>
  <si>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</si>
  <si>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</si>
  <si>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</si>
  <si>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</si>
  <si>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</si>
  <si>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</si>
  <si>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</si>
  <si>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</si>
  <si>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</si>
  <si>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</si>
  <si>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</si>
  <si>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</si>
  <si>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</si>
  <si>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</si>
  <si>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</si>
  <si>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</si>
  <si>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</si>
  <si>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</si>
  <si>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</si>
  <si>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</si>
  <si>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</si>
  <si>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</si>
  <si>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</si>
  <si>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</si>
  <si>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</si>
  <si>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</si>
  <si>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</si>
  <si>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</si>
  <si>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</si>
  <si>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</si>
  <si>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</si>
  <si>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</si>
  <si>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</si>
  <si>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</si>
  <si>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</si>
  <si>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</si>
  <si>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</si>
  <si>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</si>
  <si>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</si>
  <si>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</si>
  <si>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</si>
  <si>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</si>
  <si>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</si>
  <si>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</si>
  <si>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</si>
  <si>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</si>
  <si>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</si>
  <si>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</si>
  <si>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</si>
  <si>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</si>
  <si>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</si>
  <si>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</si>
  <si>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</si>
  <si>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</si>
  <si>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</si>
  <si>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</si>
  <si>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</si>
  <si>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</si>
  <si>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</si>
  <si>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</si>
  <si>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</si>
  <si>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</si>
  <si>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</si>
  <si>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</si>
  <si>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</si>
  <si>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</si>
  <si>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</si>
  <si>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</si>
  <si>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</si>
  <si>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</si>
  <si>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</si>
  <si>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</si>
  <si>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</si>
  <si>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</si>
  <si>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</si>
  <si>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</si>
  <si>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</si>
  <si>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</si>
  <si>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</si>
  <si>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</si>
  <si>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</si>
  <si>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</si>
  <si>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</si>
  <si>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</si>
  <si>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</si>
  <si>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</si>
  <si>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</si>
  <si>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</si>
  <si>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</si>
  <si>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</si>
  <si>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</si>
  <si>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</si>
  <si>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</si>
  <si>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</si>
  <si>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</si>
  <si>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</si>
  <si>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</si>
  <si>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</si>
  <si>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</si>
  <si>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</si>
  <si>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</si>
  <si>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</si>
  <si>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</si>
  <si>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</si>
  <si>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</si>
  <si>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</si>
  <si>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</si>
  <si>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</si>
  <si>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</si>
  <si>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</si>
  <si>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</si>
  <si>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</si>
  <si>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</si>
  <si>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</si>
  <si>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</si>
  <si>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</si>
  <si>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</si>
  <si>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</si>
  <si>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</si>
  <si>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</si>
  <si>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</si>
  <si>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</si>
  <si>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</si>
  <si>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</si>
  <si>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</si>
  <si>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</si>
  <si>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</si>
  <si>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</si>
  <si>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</si>
  <si>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</si>
  <si>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</si>
  <si>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</si>
  <si>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</si>
  <si>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</si>
  <si>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</si>
  <si>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</si>
  <si>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</si>
  <si>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</si>
  <si>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</si>
  <si>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</si>
  <si>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</si>
  <si>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</si>
  <si>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</si>
  <si>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</si>
  <si>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</si>
  <si>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</si>
  <si>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</si>
  <si>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</si>
  <si>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</si>
  <si>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</si>
  <si>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</si>
  <si>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</si>
  <si>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</si>
  <si>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</si>
  <si>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</si>
  <si>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</si>
  <si>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</si>
  <si>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</si>
  <si>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</si>
  <si>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</si>
  <si>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</si>
  <si>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</si>
  <si>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</si>
  <si>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</si>
  <si>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</si>
  <si>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</si>
  <si>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</si>
  <si>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</si>
  <si>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</si>
  <si>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</si>
  <si>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</si>
  <si>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</si>
  <si>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</si>
  <si>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</si>
  <si>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</si>
  <si>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</si>
  <si>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</si>
  <si>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</si>
  <si>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</si>
  <si>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</si>
  <si>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</si>
  <si>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</si>
  <si>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</si>
  <si>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</si>
  <si>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</si>
  <si>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</si>
  <si>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</si>
  <si>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</si>
  <si>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</si>
  <si>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</si>
  <si>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</si>
  <si>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</si>
  <si>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</si>
  <si>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</si>
  <si>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</si>
  <si>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</si>
  <si>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</si>
  <si>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</si>
  <si>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</si>
  <si>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</si>
  <si>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</si>
  <si>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</si>
  <si>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</si>
  <si>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</si>
  <si>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</si>
  <si>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</si>
  <si>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</si>
  <si>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</si>
  <si>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</si>
  <si>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</si>
  <si>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</si>
  <si>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</si>
  <si>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</si>
  <si>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</si>
  <si>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</si>
  <si>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</si>
  <si>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</si>
  <si>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</si>
  <si>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</si>
  <si>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</si>
  <si>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</si>
  <si>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</si>
  <si>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</si>
  <si>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</si>
  <si>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</si>
  <si>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</si>
  <si>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</si>
  <si>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</si>
  <si>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</si>
  <si>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</si>
  <si>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</si>
  <si>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</si>
  <si>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</si>
  <si>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</si>
  <si>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</si>
  <si>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</si>
  <si>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</si>
  <si>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</si>
  <si>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</si>
  <si>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</si>
  <si>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</si>
  <si>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</si>
  <si>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</si>
  <si>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</si>
  <si>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</si>
  <si>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</si>
  <si>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</si>
  <si>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</si>
  <si>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</si>
  <si>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</si>
  <si>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</si>
  <si>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</si>
  <si>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</si>
  <si>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</si>
  <si>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</si>
  <si>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</si>
  <si>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</si>
  <si>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</si>
  <si>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</si>
  <si>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</si>
  <si>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</si>
  <si>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</si>
  <si>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</si>
  <si>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</si>
  <si>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</si>
  <si>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</si>
  <si>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</si>
  <si>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</si>
  <si>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</si>
  <si>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</si>
  <si>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</si>
  <si>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</si>
  <si>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</si>
  <si>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</si>
  <si>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</si>
  <si>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</si>
  <si>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</si>
  <si>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</si>
  <si>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</si>
  <si>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</si>
  <si>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</si>
  <si>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</si>
  <si>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</si>
  <si>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</si>
  <si>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</si>
  <si>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</si>
  <si>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</si>
  <si>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</si>
  <si>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</si>
  <si>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</si>
  <si>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</si>
  <si>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</si>
  <si>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</si>
  <si>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</si>
  <si>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</si>
  <si>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</si>
  <si>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</si>
  <si>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</si>
  <si>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</si>
  <si>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</si>
  <si>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</si>
  <si>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</si>
  <si>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</si>
  <si>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</si>
  <si>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</si>
  <si>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</si>
  <si>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</si>
  <si>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</si>
  <si>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</si>
  <si>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</si>
  <si>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</si>
  <si>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</si>
  <si>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</si>
  <si>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</si>
  <si>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</si>
  <si>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</si>
  <si>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</si>
  <si>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</si>
  <si>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</si>
  <si>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</si>
  <si>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</si>
  <si>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</si>
  <si>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</si>
  <si>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</si>
  <si>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</si>
  <si>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</si>
  <si>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</si>
  <si>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</si>
  <si>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</si>
  <si>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</si>
  <si>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</si>
  <si>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</si>
  <si>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</si>
  <si>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</si>
  <si>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</si>
  <si>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</si>
  <si>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</si>
  <si>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</si>
  <si>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</si>
  <si>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</si>
  <si>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</si>
  <si>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</si>
  <si>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</si>
  <si>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</si>
  <si>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</si>
  <si>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</si>
  <si>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</si>
  <si>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</si>
  <si>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</si>
  <si>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</si>
  <si>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</si>
  <si>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</si>
  <si>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</si>
  <si>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</si>
  <si>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</si>
  <si>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</si>
  <si>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</si>
  <si>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</si>
  <si>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</si>
  <si>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</si>
  <si>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</si>
  <si>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</si>
  <si>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</si>
  <si>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</si>
  <si>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</si>
  <si>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</si>
  <si>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</si>
  <si>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</si>
  <si>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</si>
  <si>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</si>
  <si>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</si>
  <si>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</si>
  <si>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</si>
  <si>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</si>
  <si>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</si>
  <si>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</si>
  <si>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</si>
  <si>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</si>
  <si>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</si>
  <si>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</si>
  <si>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</si>
  <si>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</si>
  <si>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</si>
  <si>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</si>
  <si>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</si>
  <si>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</si>
  <si>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</si>
  <si>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</si>
  <si>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</si>
  <si>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</si>
  <si>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</si>
  <si>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</si>
  <si>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</si>
  <si>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</si>
  <si>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</si>
  <si>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</si>
  <si>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</si>
  <si>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</si>
  <si>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</si>
  <si>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</si>
  <si>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</si>
  <si>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</si>
  <si>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</si>
  <si>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</si>
  <si>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</si>
  <si>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</si>
  <si>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</si>
  <si>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</si>
  <si>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</si>
  <si>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</si>
  <si>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</si>
  <si>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</si>
  <si>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</si>
  <si>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</si>
  <si>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</si>
  <si>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</si>
  <si>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</si>
  <si>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</si>
  <si>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</si>
  <si>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</si>
  <si>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</si>
  <si>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</si>
  <si>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</si>
  <si>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</si>
  <si>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</si>
  <si>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</si>
  <si>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</si>
  <si>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</si>
  <si>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</si>
  <si>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</si>
  <si>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</si>
  <si>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</si>
  <si>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</si>
  <si>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</si>
  <si>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</si>
  <si>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</si>
  <si>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</si>
  <si>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</si>
  <si>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</si>
  <si>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</si>
  <si>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</si>
  <si>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</si>
  <si>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</si>
  <si>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</si>
  <si>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</si>
  <si>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</si>
  <si>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</si>
  <si>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</si>
  <si>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</si>
  <si>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</si>
  <si>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</si>
  <si>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</si>
  <si>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</si>
  <si>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</si>
  <si>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</si>
  <si>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</si>
  <si>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</si>
  <si>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</si>
  <si>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</si>
  <si>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</si>
  <si>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</si>
  <si>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</si>
  <si>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</si>
  <si>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</si>
  <si>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</si>
  <si>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</si>
  <si>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</si>
  <si>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</si>
  <si>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</si>
  <si>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</si>
  <si>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</si>
  <si>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</si>
  <si>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</si>
  <si>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</si>
  <si>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</si>
  <si>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</si>
  <si>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</si>
  <si>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</si>
  <si>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</si>
  <si>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</si>
  <si>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</si>
  <si>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</si>
  <si>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</si>
  <si>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</si>
  <si>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</si>
  <si>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</si>
  <si>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</si>
  <si>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</si>
  <si>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</si>
  <si>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</si>
  <si>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</si>
  <si>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</si>
  <si>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</si>
  <si>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</si>
  <si>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</si>
  <si>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</si>
  <si>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</si>
  <si>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</si>
  <si>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</si>
  <si>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</si>
  <si>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</si>
  <si>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</si>
  <si>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</si>
  <si>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</si>
  <si>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</si>
  <si>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</si>
  <si>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</si>
  <si>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</si>
  <si>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</si>
  <si>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</si>
  <si>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</si>
  <si>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</si>
  <si>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</si>
  <si>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</si>
  <si>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</si>
  <si>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</si>
  <si>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</si>
  <si>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</si>
  <si>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</si>
  <si>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</si>
  <si>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</si>
  <si>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</si>
  <si>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</si>
  <si>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</si>
  <si>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</si>
  <si>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</si>
  <si>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</si>
  <si>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</si>
  <si>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</si>
  <si>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</si>
  <si>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</si>
  <si>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</si>
  <si>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</si>
  <si>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</si>
  <si>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</si>
  <si>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</si>
  <si>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</si>
  <si>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</si>
  <si>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</si>
  <si>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</si>
  <si>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</si>
  <si>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</si>
  <si>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</si>
  <si>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</si>
  <si>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</si>
  <si>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</si>
  <si>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</si>
  <si>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</si>
  <si>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</si>
  <si>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</si>
  <si>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</si>
  <si>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</si>
  <si>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</si>
  <si>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</si>
  <si>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</si>
  <si>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</si>
  <si>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</si>
  <si>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</si>
  <si>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</si>
  <si>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</si>
  <si>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</si>
  <si>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</si>
  <si>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</si>
  <si>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</si>
  <si>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</si>
  <si>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</si>
  <si>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</si>
  <si>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</si>
  <si>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</si>
  <si>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</si>
  <si>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</si>
  <si>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</si>
  <si>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</si>
  <si>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</si>
  <si>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</si>
  <si>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</si>
  <si>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</si>
  <si>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</si>
  <si>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</si>
  <si>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</si>
  <si>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</si>
  <si>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</si>
  <si>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</si>
  <si>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</si>
  <si>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</si>
  <si>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</si>
  <si>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</si>
  <si>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</si>
  <si>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</si>
  <si>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</si>
  <si>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</si>
  <si>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</si>
  <si>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</si>
  <si>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</si>
  <si>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</si>
  <si>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</si>
  <si>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</si>
  <si>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</si>
  <si>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</si>
  <si>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</si>
  <si>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</si>
  <si>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</si>
  <si>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</si>
  <si>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</si>
  <si>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</si>
  <si>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</si>
  <si>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</si>
  <si>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</si>
  <si>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</si>
  <si>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</si>
  <si>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</si>
  <si>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</si>
  <si>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</si>
  <si>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</si>
  <si>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</si>
  <si>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</si>
  <si>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</si>
  <si>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</si>
  <si>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</si>
  <si>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</si>
  <si>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</si>
  <si>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</si>
  <si>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</si>
  <si>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</si>
  <si>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</si>
  <si>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</si>
  <si>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</si>
  <si>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</si>
  <si>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</si>
  <si>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</si>
  <si>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</si>
  <si>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</si>
  <si>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</si>
  <si>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</si>
  <si>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</si>
  <si>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</si>
  <si>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</si>
  <si>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</si>
  <si>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</si>
  <si>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</si>
  <si>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</si>
  <si>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</si>
  <si>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</si>
  <si>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</si>
  <si>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</si>
  <si>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</si>
  <si>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</si>
  <si>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</si>
  <si>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</si>
  <si>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</si>
  <si>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</si>
  <si>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</si>
  <si>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</si>
  <si>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</si>
  <si>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</si>
  <si>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</si>
  <si>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</si>
  <si>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</si>
  <si>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</si>
  <si>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</si>
  <si>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</si>
  <si>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</si>
  <si>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</si>
  <si>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</si>
  <si>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</si>
  <si>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</si>
  <si>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</si>
  <si>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</si>
  <si>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</si>
  <si>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</si>
  <si>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</si>
  <si>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</si>
  <si>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</si>
  <si>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</si>
  <si>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</si>
  <si>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</si>
  <si>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</si>
  <si>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</si>
  <si>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</si>
  <si>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</si>
  <si>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</si>
  <si>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</si>
  <si>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</si>
  <si>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</si>
  <si>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</si>
  <si>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</si>
  <si>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</si>
  <si>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</si>
  <si>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</si>
  <si>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</si>
  <si>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</si>
  <si>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</si>
  <si>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</si>
  <si>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</si>
  <si>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</si>
  <si>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</si>
  <si>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</si>
  <si>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</si>
  <si>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</si>
  <si>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</si>
  <si>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</si>
  <si>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</si>
  <si>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</si>
  <si>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</si>
  <si>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</si>
  <si>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</si>
  <si>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</si>
  <si>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</si>
  <si>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</si>
  <si>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</si>
  <si>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</si>
  <si>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</si>
  <si>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</si>
  <si>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</si>
  <si>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</si>
  <si>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</si>
  <si>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</si>
  <si>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</si>
  <si>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</si>
  <si>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</si>
  <si>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</si>
  <si>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</si>
  <si>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</si>
  <si>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</si>
  <si>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</si>
  <si>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</si>
  <si>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</si>
  <si>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</si>
  <si>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</si>
  <si>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</si>
  <si>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</si>
  <si>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</si>
  <si>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</si>
  <si>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</si>
  <si>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</si>
  <si>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</si>
  <si>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</si>
  <si>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</si>
  <si>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</si>
  <si>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</si>
  <si>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</si>
  <si>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</si>
  <si>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</si>
  <si>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</si>
  <si>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</si>
  <si>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</si>
  <si>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</si>
  <si>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</si>
  <si>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</si>
  <si>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</si>
  <si>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</si>
  <si>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</si>
  <si>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</si>
  <si>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</si>
  <si>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</si>
  <si>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</si>
  <si>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</si>
  <si>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</si>
  <si>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</si>
  <si>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</si>
  <si>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</si>
  <si>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</si>
  <si>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</si>
  <si>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</si>
  <si>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</si>
  <si>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</si>
  <si>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</si>
  <si>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</si>
  <si>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</si>
  <si>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</si>
  <si>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</si>
  <si>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</si>
  <si>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</si>
  <si>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</si>
  <si>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</si>
  <si>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</si>
  <si>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</si>
  <si>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</si>
  <si>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</si>
  <si>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</si>
  <si>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</si>
  <si>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</si>
  <si>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</si>
  <si>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</si>
  <si>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</si>
  <si>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</si>
  <si>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</si>
  <si>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</si>
  <si>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</si>
  <si>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</si>
  <si>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</si>
  <si>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</si>
  <si>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</si>
  <si>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</si>
  <si>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</si>
  <si>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</si>
  <si>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</si>
  <si>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</si>
  <si>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</si>
  <si>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</si>
  <si>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</si>
  <si>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</si>
  <si>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</si>
  <si>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</si>
  <si>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</si>
  <si>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</si>
  <si>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</si>
  <si>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</si>
  <si>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</si>
  <si>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</si>
  <si>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</si>
  <si>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</si>
  <si>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</si>
  <si>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</si>
  <si>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</si>
  <si>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</si>
  <si>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</si>
  <si>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</si>
  <si>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</si>
  <si>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</si>
  <si>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</si>
  <si>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</si>
  <si>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</si>
  <si>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</si>
  <si>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</si>
  <si>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</si>
  <si>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</si>
  <si>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</si>
  <si>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</si>
  <si>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</si>
  <si>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</si>
  <si>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</si>
  <si>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</si>
  <si>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</si>
  <si>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</si>
  <si>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</si>
  <si>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</si>
  <si>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</si>
  <si>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</si>
  <si>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</si>
  <si>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</si>
  <si>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</si>
  <si>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</si>
  <si>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</si>
  <si>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</si>
  <si>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</si>
  <si>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</si>
  <si>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</si>
  <si>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</si>
  <si>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</si>
  <si>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</si>
  <si>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</si>
  <si>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</si>
  <si>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</si>
  <si>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</si>
  <si>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</si>
  <si>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</si>
  <si>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</si>
  <si>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</si>
  <si>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</si>
  <si>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</si>
  <si>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</si>
  <si>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</si>
  <si>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</si>
  <si>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</si>
  <si>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</si>
  <si>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</si>
  <si>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</si>
  <si>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</si>
  <si>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</si>
  <si>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</si>
  <si>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</si>
  <si>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</si>
  <si>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</si>
  <si>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</si>
  <si>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</si>
  <si>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</si>
  <si>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</si>
  <si>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</si>
  <si>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</si>
  <si>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</si>
  <si>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</si>
  <si>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</si>
  <si>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</si>
  <si>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</si>
  <si>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</si>
  <si>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</si>
  <si>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</si>
  <si>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</si>
  <si>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</si>
  <si>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</si>
  <si>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</si>
  <si>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</si>
  <si>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</si>
  <si>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</si>
  <si>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</si>
  <si>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</si>
  <si>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</si>
  <si>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</si>
  <si>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</si>
  <si>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</si>
  <si>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</si>
  <si>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</si>
  <si>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</si>
  <si>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</si>
  <si>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</si>
  <si>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</si>
  <si>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</si>
  <si>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</si>
  <si>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</si>
  <si>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</si>
  <si>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</si>
  <si>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</si>
  <si>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</si>
  <si>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</si>
  <si>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</si>
  <si>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</si>
  <si>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</si>
  <si>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</si>
  <si>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</si>
  <si>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</si>
  <si>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</si>
  <si>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</si>
  <si>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</si>
  <si>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</si>
  <si>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</si>
  <si>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</si>
  <si>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</si>
  <si>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</si>
  <si>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</si>
  <si>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</si>
  <si>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</si>
  <si>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</si>
  <si>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</si>
  <si>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</si>
  <si>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</si>
  <si>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</si>
  <si>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</si>
  <si>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</si>
  <si>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</si>
  <si>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</si>
  <si>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</si>
  <si>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</si>
  <si>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</si>
  <si>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</si>
  <si>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</si>
  <si>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</si>
  <si>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</si>
  <si>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</si>
  <si>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</si>
  <si>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</si>
  <si>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</si>
  <si>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</si>
  <si>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</si>
  <si>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</si>
  <si>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</si>
  <si>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</si>
  <si>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</si>
  <si>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</si>
  <si>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</si>
  <si>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</si>
  <si>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</si>
  <si>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</si>
  <si>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</si>
  <si>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</si>
  <si>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</si>
  <si>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</si>
  <si>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</si>
  <si>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</si>
  <si>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</si>
  <si>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</si>
  <si>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</si>
  <si>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</si>
  <si>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</si>
  <si>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</si>
  <si>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</si>
  <si>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</si>
  <si>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</si>
  <si>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</si>
  <si>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</si>
  <si>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</si>
  <si>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</si>
  <si>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</si>
  <si>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</si>
  <si>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</si>
  <si>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</si>
  <si>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</si>
  <si>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</si>
  <si>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</si>
  <si>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</si>
  <si>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</si>
  <si>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</si>
  <si>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</si>
  <si>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</si>
  <si>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</si>
  <si>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</si>
  <si>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</si>
  <si>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</si>
  <si>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</si>
  <si>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</si>
  <si>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</si>
  <si>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</si>
  <si>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</si>
  <si>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</si>
  <si>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</si>
  <si>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</si>
  <si>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</si>
  <si>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</si>
  <si>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</si>
  <si>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</si>
  <si>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</si>
  <si>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</si>
  <si>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</si>
  <si>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</si>
  <si>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</si>
  <si>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</si>
  <si>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</si>
  <si>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</si>
  <si>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</si>
  <si>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</si>
  <si>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</si>
  <si>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</si>
  <si>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</si>
  <si>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</si>
  <si>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</si>
  <si>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</si>
  <si>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</si>
  <si>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</si>
  <si>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</si>
  <si>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</si>
  <si>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</si>
  <si>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</si>
  <si>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</si>
  <si>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</si>
  <si>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</si>
  <si>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</si>
  <si>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</si>
  <si>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</si>
  <si>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</si>
  <si>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</si>
  <si>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</si>
  <si>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</si>
  <si>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</si>
  <si>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</si>
  <si>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</si>
  <si>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</si>
  <si>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</si>
  <si>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</si>
  <si>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</si>
  <si>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</si>
  <si>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</si>
  <si>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</si>
  <si>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</si>
  <si>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</si>
  <si>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</si>
  <si>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</si>
  <si>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</si>
  <si>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</si>
  <si>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</si>
  <si>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</si>
  <si>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</si>
  <si>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</si>
  <si>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</si>
  <si>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</si>
  <si>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</si>
  <si>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</si>
  <si>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</si>
  <si>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</si>
  <si>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</si>
  <si>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</si>
  <si>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</si>
  <si>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</si>
  <si>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</si>
  <si>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</si>
  <si>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</si>
  <si>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</si>
  <si>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</si>
  <si>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</si>
  <si>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</si>
  <si>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</si>
  <si>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</si>
  <si>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</si>
  <si>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</si>
  <si>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</si>
  <si>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</si>
  <si>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</si>
  <si>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</si>
  <si>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</si>
  <si>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</si>
  <si>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</si>
  <si>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</si>
  <si>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</si>
  <si>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</si>
  <si>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</si>
  <si>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</si>
  <si>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</si>
  <si>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</si>
  <si>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</si>
  <si>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</si>
  <si>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</si>
  <si>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</si>
  <si>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</si>
  <si>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</si>
  <si>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</si>
  <si>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</si>
  <si>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</si>
  <si>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</si>
  <si>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</si>
  <si>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</si>
  <si>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</si>
  <si>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</si>
  <si>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</si>
  <si>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</si>
  <si>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</si>
  <si>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</si>
  <si>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</si>
  <si>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</si>
  <si>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</si>
  <si>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</si>
  <si>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</si>
  <si>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</si>
  <si>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</si>
  <si>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</si>
  <si>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</si>
  <si>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</si>
  <si>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</si>
  <si>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</si>
  <si>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</si>
  <si>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</si>
  <si>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</si>
  <si>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</si>
  <si>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</si>
  <si>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</si>
  <si>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</si>
  <si>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</si>
  <si>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</si>
  <si>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</si>
  <si>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</si>
  <si>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</si>
  <si>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</si>
  <si>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</si>
  <si>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</si>
  <si>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</si>
  <si>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</si>
  <si>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</si>
  <si>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</si>
  <si>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</si>
  <si>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</si>
  <si>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</si>
  <si>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</si>
  <si>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</si>
  <si>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</si>
  <si>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</si>
  <si>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</si>
  <si>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</si>
  <si>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</si>
  <si>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</si>
  <si>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</si>
  <si>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</si>
  <si>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</si>
  <si>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</si>
  <si>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</si>
  <si>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</si>
  <si>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</si>
  <si>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</si>
  <si>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</si>
  <si>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</si>
  <si>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</si>
  <si>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</si>
  <si>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</si>
  <si>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</si>
  <si>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</si>
  <si>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</si>
  <si>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</si>
  <si>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</si>
  <si>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</si>
  <si>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</si>
  <si>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</si>
  <si>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</si>
  <si>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</si>
  <si>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</si>
  <si>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</si>
  <si>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</si>
  <si>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</si>
  <si>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</si>
  <si>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</si>
  <si>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</si>
  <si>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</si>
  <si>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</si>
  <si>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</si>
  <si>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</si>
  <si>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</si>
  <si>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</si>
  <si>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</si>
  <si>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</si>
  <si>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</si>
  <si>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</si>
  <si>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</si>
  <si>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</si>
  <si>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</si>
  <si>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</si>
  <si>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</si>
  <si>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</si>
  <si>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</si>
  <si>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</si>
  <si>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</si>
  <si>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</si>
  <si>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</si>
  <si>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</si>
  <si>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</si>
  <si>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</si>
  <si>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</si>
  <si>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</si>
  <si>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</si>
  <si>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</si>
  <si>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</si>
  <si>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</si>
  <si>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</si>
  <si>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</si>
  <si>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</si>
  <si>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</si>
  <si>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</si>
  <si>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</si>
  <si>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</si>
  <si>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</si>
  <si>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</si>
  <si>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</si>
  <si>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</si>
  <si>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</si>
  <si>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</si>
  <si>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</si>
  <si>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</si>
  <si>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</si>
  <si>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</si>
  <si>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</si>
  <si>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</si>
  <si>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</si>
  <si>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</si>
  <si>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</si>
  <si>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</si>
  <si>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</si>
  <si>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</si>
  <si>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</si>
  <si>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</si>
  <si>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</si>
  <si>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</si>
  <si>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</si>
  <si>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</si>
  <si>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</si>
  <si>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</si>
  <si>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</si>
  <si>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</si>
  <si>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</si>
  <si>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</si>
  <si>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</si>
  <si>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</si>
  <si>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</si>
  <si>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</si>
  <si>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</si>
  <si>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</si>
  <si>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</si>
  <si>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</si>
  <si>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</si>
  <si>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</si>
  <si>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</si>
  <si>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</si>
  <si>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</si>
  <si>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</si>
  <si>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</si>
  <si>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</si>
  <si>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</si>
  <si>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</si>
  <si>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</si>
  <si>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</si>
  <si>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</si>
  <si>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</si>
  <si>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</si>
  <si>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</si>
  <si>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</si>
  <si>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</si>
  <si>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</si>
  <si>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</si>
  <si>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</si>
  <si>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</si>
  <si>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</si>
  <si>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</si>
  <si>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</si>
  <si>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</si>
  <si>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</si>
  <si>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</si>
  <si>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</si>
  <si>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</si>
  <si>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</si>
  <si>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</si>
  <si>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</si>
  <si>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</si>
  <si>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</si>
  <si>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</si>
  <si>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</si>
  <si>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</si>
  <si>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</si>
  <si>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</si>
  <si>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</si>
  <si>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</si>
  <si>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</si>
  <si>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</si>
  <si>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</si>
  <si>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</si>
  <si>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</si>
  <si>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</si>
  <si>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</si>
  <si>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</si>
  <si>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</si>
  <si>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</si>
  <si>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</si>
  <si>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</si>
  <si>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</si>
  <si>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</si>
  <si>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</si>
  <si>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</si>
  <si>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</si>
  <si>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</si>
  <si>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</si>
  <si>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</si>
  <si>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</si>
  <si>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</si>
  <si>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</si>
  <si>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</si>
  <si>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</si>
  <si>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</si>
  <si>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</si>
  <si>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</si>
  <si>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</si>
  <si>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</si>
  <si>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</si>
  <si>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</si>
  <si>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</si>
  <si>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</si>
  <si>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</si>
  <si>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</si>
  <si>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</si>
  <si>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</si>
  <si>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</si>
  <si>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</si>
  <si>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</si>
  <si>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</si>
  <si>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</si>
  <si>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</si>
  <si>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</si>
  <si>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</si>
  <si>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</si>
  <si>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</si>
  <si>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</si>
  <si>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</si>
  <si>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</si>
  <si>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</si>
  <si>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</si>
  <si>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</si>
  <si>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</si>
  <si>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</si>
  <si>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</si>
  <si>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</si>
  <si>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</si>
  <si>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</si>
  <si>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</si>
  <si>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</si>
  <si>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</si>
  <si>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</si>
  <si>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</si>
  <si>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</si>
  <si>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</si>
  <si>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</si>
  <si>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</si>
  <si>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</si>
  <si>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</si>
  <si>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</si>
  <si>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</si>
  <si>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</si>
  <si>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</si>
  <si>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</si>
  <si>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</si>
  <si>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</si>
  <si>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</si>
  <si>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</si>
  <si>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</si>
  <si>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</si>
  <si>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</si>
  <si>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</si>
  <si>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</si>
  <si>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</si>
  <si>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</si>
  <si>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</si>
  <si>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</si>
  <si>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</si>
  <si>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</si>
  <si>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</si>
  <si>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</si>
  <si>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</si>
  <si>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</si>
  <si>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</si>
  <si>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</si>
  <si>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</si>
  <si>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</si>
  <si>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</si>
  <si>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</si>
  <si>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</si>
  <si>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</si>
  <si>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</si>
  <si>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</si>
  <si>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</si>
  <si>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</si>
  <si>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</si>
  <si>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</si>
  <si>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</si>
  <si>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</si>
  <si>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</si>
  <si>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</si>
  <si>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</si>
  <si>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</si>
  <si>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</si>
  <si>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</si>
  <si>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</si>
  <si>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</si>
  <si>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</si>
  <si>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</si>
  <si>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</si>
  <si>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</si>
  <si>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</si>
  <si>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</si>
  <si>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</si>
  <si>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</si>
  <si>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</si>
  <si>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</si>
  <si>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</si>
  <si>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</si>
  <si>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</si>
  <si>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</si>
  <si>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</si>
  <si>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</si>
  <si>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</si>
  <si>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</si>
  <si>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</si>
  <si>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</si>
  <si>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</si>
  <si>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</si>
  <si>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</si>
  <si>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</si>
  <si>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</si>
  <si>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</si>
  <si>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</si>
  <si>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</si>
  <si>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</si>
  <si>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</si>
  <si>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</si>
  <si>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</si>
  <si>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</si>
  <si>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</si>
  <si>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</si>
  <si>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</si>
  <si>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</si>
  <si>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</si>
  <si>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</si>
  <si>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</si>
  <si>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</si>
  <si>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</si>
  <si>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</si>
  <si>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</si>
  <si>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</si>
  <si>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</si>
  <si>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</si>
  <si>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</si>
  <si>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</si>
  <si>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</si>
  <si>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</si>
  <si>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</si>
  <si>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</si>
  <si>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</si>
  <si>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</si>
  <si>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</si>
  <si>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</si>
  <si>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</si>
  <si>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</si>
  <si>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</si>
  <si>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</si>
  <si>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</si>
  <si>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</si>
  <si>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</si>
  <si>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</si>
  <si>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</si>
  <si>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</si>
  <si>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</si>
  <si>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</si>
  <si>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</si>
  <si>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</si>
  <si>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</si>
  <si>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</si>
  <si>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</si>
  <si>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</si>
  <si>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</si>
  <si>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</si>
  <si>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</si>
  <si>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</si>
  <si>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</si>
  <si>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</si>
  <si>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</si>
  <si>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</si>
  <si>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</si>
  <si>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</si>
  <si>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</si>
  <si>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</si>
  <si>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</si>
  <si>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</si>
  <si>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</si>
  <si>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</si>
  <si>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</si>
  <si>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</si>
  <si>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</si>
  <si>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</si>
  <si>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</si>
  <si>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</si>
  <si>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</si>
  <si>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</si>
  <si>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</si>
  <si>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</si>
  <si>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</si>
  <si>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</si>
  <si>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</si>
  <si>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</si>
  <si>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</si>
  <si>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</si>
  <si>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</si>
  <si>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</si>
  <si>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</si>
  <si>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</si>
  <si>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</si>
  <si>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</si>
  <si>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</si>
  <si>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</si>
  <si>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</si>
  <si>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</si>
  <si>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</si>
  <si>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</si>
  <si>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</si>
  <si>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</si>
  <si>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</si>
  <si>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</si>
  <si>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</si>
  <si>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</si>
  <si>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</si>
  <si>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</si>
  <si>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</si>
  <si>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</si>
  <si>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</si>
  <si>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</si>
  <si>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</si>
  <si>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</si>
  <si>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</si>
  <si>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</si>
  <si>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</si>
  <si>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</si>
  <si>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</si>
  <si>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</si>
  <si>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</si>
  <si>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</si>
  <si>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</si>
  <si>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</si>
  <si>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</si>
  <si>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</si>
  <si>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</si>
  <si>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</si>
  <si>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</si>
  <si>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</si>
  <si>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</si>
  <si>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</si>
  <si>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</si>
  <si>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</si>
  <si>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</si>
  <si>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</si>
  <si>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</si>
  <si>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</si>
  <si>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</si>
  <si>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</si>
  <si>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</si>
  <si>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</si>
  <si>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</si>
  <si>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</si>
  <si>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</si>
  <si>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</si>
  <si>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</si>
  <si>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</si>
  <si>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</si>
  <si>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</si>
  <si>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</si>
  <si>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</si>
  <si>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</si>
  <si>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</si>
  <si>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</si>
  <si>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</si>
  <si>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</si>
  <si>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</si>
  <si>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</si>
  <si>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</si>
  <si>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</si>
  <si>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</si>
  <si>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</si>
  <si>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</si>
  <si>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</si>
  <si>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</si>
  <si>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</si>
  <si>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</si>
  <si>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</si>
  <si>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</si>
  <si>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</si>
  <si>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</si>
  <si>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</si>
  <si>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</si>
  <si>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</si>
  <si>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</si>
  <si>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</si>
  <si>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</si>
  <si>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</si>
  <si>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</si>
  <si>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</si>
  <si>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</si>
  <si>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</si>
  <si>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</si>
  <si>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</si>
  <si>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</si>
  <si>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</si>
  <si>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</si>
  <si>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</si>
  <si>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</si>
  <si>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</si>
  <si>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</si>
  <si>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</si>
  <si>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</si>
  <si>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</si>
  <si>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</si>
  <si>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</si>
  <si>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</si>
  <si>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</si>
  <si>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</si>
  <si>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</si>
  <si>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</si>
  <si>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</si>
  <si>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</si>
  <si>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</si>
  <si>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</si>
  <si>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</si>
  <si>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</si>
  <si>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</si>
  <si>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</si>
  <si>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</si>
  <si>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</si>
  <si>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</si>
  <si>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</si>
  <si>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</si>
  <si>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</si>
  <si>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</si>
  <si>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</si>
  <si>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</si>
  <si>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</si>
  <si>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</si>
  <si>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</si>
  <si>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</si>
  <si>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</si>
  <si>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</si>
  <si>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</si>
  <si>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</si>
  <si>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</si>
  <si>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</si>
  <si>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</si>
  <si>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</si>
  <si>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</si>
  <si>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</si>
  <si>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</si>
  <si>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</si>
  <si>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</si>
  <si>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</si>
  <si>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</si>
  <si>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</si>
  <si>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</si>
  <si>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</si>
  <si>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</si>
  <si>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</si>
  <si>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</si>
  <si>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</si>
  <si>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</si>
  <si>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</si>
  <si>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</si>
  <si>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</si>
  <si>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</si>
  <si>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</si>
  <si>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</si>
  <si>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</si>
  <si>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</si>
  <si>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</si>
  <si>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</si>
  <si>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</si>
  <si>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</si>
  <si>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</si>
  <si>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</si>
  <si>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</si>
  <si>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</si>
  <si>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</si>
  <si>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</si>
  <si>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</si>
  <si>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</si>
  <si>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</si>
  <si>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</si>
  <si>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</si>
  <si>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</si>
  <si>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</si>
  <si>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</si>
  <si>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</si>
  <si>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</si>
  <si>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</si>
  <si>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</si>
  <si>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</si>
  <si>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</si>
  <si>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</si>
  <si>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</si>
  <si>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</si>
  <si>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</si>
  <si>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</si>
  <si>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</si>
  <si>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</si>
  <si>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</si>
  <si>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</si>
  <si>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</si>
  <si>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</si>
  <si>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</si>
  <si>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</si>
  <si>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</si>
  <si>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</si>
  <si>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</si>
  <si>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</si>
  <si>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</si>
  <si>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</si>
  <si>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</si>
  <si>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</si>
  <si>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</si>
  <si>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</si>
  <si>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</si>
  <si>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</si>
  <si>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</si>
  <si>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</si>
  <si>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</si>
  <si>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</si>
  <si>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</si>
  <si>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</si>
  <si>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</si>
  <si>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</si>
  <si>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</si>
  <si>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</si>
  <si>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</si>
  <si>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</si>
  <si>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</si>
  <si>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</si>
  <si>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</si>
  <si>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</si>
  <si>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</si>
  <si>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</si>
  <si>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</si>
  <si>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</si>
  <si>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</si>
  <si>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</si>
  <si>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</si>
  <si>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</si>
  <si>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</si>
  <si>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</si>
  <si>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</si>
  <si>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</si>
  <si>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</si>
  <si>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</si>
  <si>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</si>
  <si>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</si>
  <si>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</si>
  <si>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</si>
  <si>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</si>
  <si>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</si>
  <si>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</si>
  <si>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</si>
  <si>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</si>
  <si>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</si>
  <si>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</si>
  <si>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</si>
  <si>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</si>
  <si>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</si>
  <si>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</si>
  <si>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</si>
  <si>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</si>
  <si>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</si>
  <si>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</si>
  <si>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</si>
  <si>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</si>
  <si>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</si>
  <si>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</si>
  <si>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</si>
  <si>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</si>
  <si>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</si>
  <si>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</si>
  <si>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</si>
  <si>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</si>
  <si>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</si>
  <si>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</si>
  <si>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</si>
  <si>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</si>
  <si>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</si>
  <si>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</si>
  <si>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</si>
  <si>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</si>
  <si>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</si>
  <si>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</si>
  <si>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</si>
  <si>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</si>
  <si>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</si>
  <si>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</si>
  <si>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</si>
  <si>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</si>
  <si>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</si>
  <si>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</si>
  <si>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</si>
  <si>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</si>
  <si>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</si>
  <si>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</si>
  <si>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</si>
  <si>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</si>
  <si>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</si>
  <si>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</si>
  <si>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</si>
  <si>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</si>
  <si>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</si>
  <si>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</si>
  <si>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</si>
  <si>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</si>
  <si>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</si>
  <si>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</si>
  <si>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</si>
  <si>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</si>
  <si>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</si>
  <si>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</si>
  <si>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</si>
  <si>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</si>
  <si>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</si>
  <si>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</si>
  <si>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</si>
  <si>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</si>
  <si>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</si>
  <si>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</si>
  <si>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</si>
  <si>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</si>
  <si>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</si>
  <si>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</si>
  <si>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</si>
  <si>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</si>
  <si>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</si>
  <si>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</si>
  <si>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</si>
  <si>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</si>
  <si>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</si>
  <si>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</si>
  <si>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</si>
  <si>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</si>
  <si>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</si>
  <si>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</si>
  <si>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</si>
  <si>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</si>
  <si>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</si>
  <si>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</si>
  <si>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</si>
  <si>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</si>
  <si>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</si>
  <si>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</si>
  <si>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</si>
  <si>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</si>
  <si>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</si>
  <si>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</si>
  <si>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</si>
  <si>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</si>
  <si>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</si>
  <si>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</si>
  <si>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</si>
  <si>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</si>
  <si>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</si>
  <si>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</si>
  <si>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</si>
  <si>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</si>
  <si>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</si>
  <si>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</si>
  <si>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</si>
  <si>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</si>
  <si>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</si>
  <si>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</si>
  <si>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</si>
  <si>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</si>
  <si>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</si>
  <si>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</si>
  <si>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</si>
  <si>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</si>
  <si>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</si>
  <si>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</si>
  <si>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</si>
  <si>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</si>
  <si>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</si>
  <si>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</si>
  <si>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</si>
  <si>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</si>
  <si>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</si>
  <si>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</si>
  <si>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</si>
  <si>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</si>
  <si>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</si>
  <si>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</si>
  <si>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</si>
  <si>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</si>
  <si>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</si>
  <si>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</si>
  <si>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</si>
  <si>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</si>
  <si>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</si>
  <si>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</si>
  <si>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</si>
  <si>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</si>
  <si>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</si>
  <si>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</si>
  <si>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</si>
  <si>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</si>
  <si>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</si>
  <si>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</si>
  <si>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</si>
  <si>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</si>
  <si>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</si>
  <si>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</si>
  <si>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</si>
  <si>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</si>
  <si>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</si>
  <si>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</si>
  <si>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</si>
  <si>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</si>
  <si>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</si>
  <si>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</si>
  <si>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</si>
  <si>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</si>
  <si>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</si>
  <si>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</si>
  <si>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</si>
  <si>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</si>
  <si>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</si>
  <si>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</si>
  <si>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</si>
  <si>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</si>
  <si>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</si>
  <si>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</si>
  <si>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</si>
  <si>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</si>
  <si>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</si>
  <si>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</si>
  <si>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</si>
  <si>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</si>
  <si>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</si>
  <si>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</si>
  <si>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</si>
  <si>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</si>
  <si>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</si>
  <si>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</si>
  <si>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</si>
  <si>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</si>
  <si>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</si>
  <si>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</si>
  <si>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</si>
  <si>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</si>
  <si>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</si>
  <si>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</si>
  <si>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</si>
  <si>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</si>
  <si>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</si>
  <si>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</si>
  <si>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</si>
  <si>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</si>
  <si>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</si>
  <si>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</si>
  <si>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</si>
  <si>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</si>
  <si>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</si>
  <si>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</si>
  <si>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</si>
  <si>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</si>
  <si>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</si>
  <si>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</si>
  <si>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</si>
  <si>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</si>
  <si>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</si>
  <si>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</si>
  <si>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</si>
  <si>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</si>
  <si>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</si>
  <si>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</si>
  <si>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</si>
  <si>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</si>
  <si>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</si>
  <si>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</si>
  <si>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</si>
  <si>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</si>
  <si>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</si>
  <si>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</si>
  <si>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</si>
  <si>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</si>
  <si>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</si>
  <si>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</si>
  <si>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</si>
  <si>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</si>
  <si>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</si>
  <si>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</si>
  <si>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</si>
  <si>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</si>
  <si>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</si>
  <si>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</si>
  <si>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</si>
  <si>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</si>
  <si>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</si>
  <si>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</si>
  <si>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</si>
  <si>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</si>
  <si>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</si>
  <si>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</si>
  <si>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</si>
  <si>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</si>
  <si>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</si>
  <si>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</si>
  <si>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</si>
  <si>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</si>
  <si>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</si>
  <si>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</si>
  <si>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</si>
  <si>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</si>
  <si>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</si>
  <si>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</si>
  <si>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</si>
  <si>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</si>
  <si>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</si>
  <si>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</si>
  <si>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</si>
  <si>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</si>
  <si>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</si>
  <si>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</si>
  <si>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</si>
  <si>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</si>
  <si>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</si>
  <si>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</si>
  <si>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</si>
  <si>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</si>
  <si>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</si>
  <si>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</si>
  <si>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</si>
  <si>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</si>
  <si>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</si>
  <si>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</si>
  <si>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</si>
  <si>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</si>
  <si>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</si>
  <si>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</si>
  <si>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</si>
  <si>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</si>
  <si>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</si>
  <si>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</si>
  <si>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</si>
  <si>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</si>
  <si>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</si>
  <si>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</si>
  <si>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</si>
  <si>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</si>
  <si>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</si>
  <si>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</si>
  <si>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</si>
  <si>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</si>
  <si>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</si>
  <si>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</si>
  <si>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</si>
  <si>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</si>
  <si>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</si>
  <si>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</si>
  <si>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</si>
  <si>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</si>
  <si>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</si>
  <si>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</si>
  <si>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</si>
  <si>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</si>
  <si>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</si>
  <si>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</si>
  <si>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</si>
  <si>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</si>
  <si>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</si>
  <si>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</si>
  <si>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</si>
  <si>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</si>
  <si>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</si>
  <si>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</si>
  <si>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</si>
  <si>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</si>
  <si>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</si>
  <si>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</si>
  <si>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</si>
  <si>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</si>
  <si>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</si>
  <si>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</si>
  <si>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</si>
  <si>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</si>
  <si>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</si>
  <si>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</si>
  <si>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</si>
  <si>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</si>
  <si>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</si>
  <si>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</si>
  <si>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</si>
  <si>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</si>
  <si>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</si>
  <si>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</si>
  <si>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</si>
  <si>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</si>
  <si>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</si>
  <si>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</si>
  <si>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</si>
  <si>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</si>
  <si>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</si>
  <si>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</si>
  <si>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</si>
  <si>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</si>
  <si>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</si>
  <si>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</si>
  <si>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</si>
  <si>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</si>
  <si>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</si>
  <si>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</si>
  <si>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</si>
  <si>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</si>
  <si>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</si>
  <si>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</si>
  <si>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</si>
  <si>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</si>
  <si>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</si>
  <si>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</si>
  <si>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</si>
  <si>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</si>
  <si>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</si>
  <si>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</si>
  <si>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</si>
  <si>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</si>
  <si>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</si>
  <si>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</si>
  <si>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</si>
  <si>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</si>
  <si>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</si>
  <si>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</si>
  <si>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</si>
  <si>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</si>
  <si>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</si>
  <si>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</si>
  <si>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</si>
  <si>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</si>
  <si>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</si>
  <si>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</si>
  <si>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</si>
  <si>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</si>
  <si>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</si>
  <si>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</si>
  <si>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</si>
  <si>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</si>
  <si>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</si>
  <si>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</si>
  <si>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</si>
  <si>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</si>
  <si>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</si>
  <si>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</si>
  <si>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</si>
  <si>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</si>
  <si>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</si>
  <si>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</si>
  <si>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</si>
  <si>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</si>
  <si>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</si>
  <si>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</si>
  <si>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</si>
  <si>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</si>
  <si>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</si>
  <si>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</si>
  <si>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</si>
  <si>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</si>
  <si>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</si>
  <si>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</si>
  <si>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</si>
  <si>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</si>
  <si>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</si>
  <si>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</si>
  <si>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</si>
  <si>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</si>
  <si>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</si>
  <si>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</si>
  <si>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</si>
  <si>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</si>
  <si>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</si>
  <si>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</si>
  <si>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</si>
  <si>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</si>
  <si>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</si>
  <si>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</si>
  <si>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</si>
  <si>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</si>
  <si>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</si>
  <si>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</si>
  <si>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</si>
  <si>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</si>
  <si>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</si>
  <si>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</si>
  <si>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</si>
  <si>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</si>
  <si>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</si>
  <si>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</si>
  <si>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</si>
  <si>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</si>
  <si>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</si>
  <si>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</si>
  <si>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</si>
  <si>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</si>
  <si>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</si>
  <si>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</si>
  <si>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</si>
  <si>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</si>
  <si>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</si>
  <si>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</si>
  <si>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</si>
  <si>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</si>
  <si>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</si>
  <si>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</si>
  <si>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</si>
  <si>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</si>
  <si>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</si>
  <si>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</si>
  <si>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</si>
  <si>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</si>
  <si>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</si>
  <si>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</si>
  <si>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</si>
  <si>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</si>
  <si>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</si>
  <si>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</si>
  <si>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</si>
  <si>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</si>
  <si>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</si>
  <si>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</si>
  <si>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</si>
  <si>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</si>
  <si>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</si>
  <si>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</si>
  <si>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</si>
  <si>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</si>
  <si>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</si>
  <si>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</si>
  <si>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</si>
  <si>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</si>
  <si>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</si>
  <si>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</si>
  <si>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</si>
  <si>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</si>
  <si>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</si>
  <si>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</si>
  <si>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</si>
  <si>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</si>
  <si>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</si>
  <si>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</si>
  <si>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</si>
  <si>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</si>
  <si>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</si>
  <si>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</si>
  <si>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</si>
  <si>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</si>
  <si>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</si>
  <si>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</si>
  <si>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</si>
  <si>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</si>
  <si>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</si>
  <si>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</si>
  <si>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</si>
  <si>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</si>
  <si>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</si>
  <si>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</si>
  <si>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</si>
  <si>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</si>
  <si>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</si>
  <si>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</si>
  <si>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</si>
  <si>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</si>
  <si>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</si>
  <si>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</si>
  <si>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</si>
  <si>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</si>
  <si>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</si>
  <si>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</si>
  <si>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</si>
  <si>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</si>
  <si>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</si>
  <si>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</si>
  <si>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</si>
  <si>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</si>
  <si>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</si>
  <si>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</si>
  <si>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</si>
  <si>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</si>
  <si>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</si>
  <si>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</si>
  <si>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</si>
  <si>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</si>
  <si>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</si>
  <si>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</si>
  <si>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</si>
  <si>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</si>
  <si>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</si>
  <si>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</si>
  <si>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</si>
  <si>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</si>
  <si>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</si>
  <si>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</si>
  <si>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</si>
  <si>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</si>
  <si>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</si>
  <si>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</si>
  <si>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</si>
  <si>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</si>
  <si>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</si>
  <si>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</si>
  <si>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</si>
  <si>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</si>
  <si>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</si>
  <si>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</si>
  <si>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</si>
  <si>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</si>
  <si>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</si>
  <si>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</si>
  <si>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</si>
  <si>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</si>
  <si>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</si>
  <si>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</si>
  <si>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</si>
  <si>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</si>
  <si>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</si>
  <si>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</si>
  <si>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</si>
  <si>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</si>
  <si>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</si>
  <si>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</si>
  <si>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</si>
  <si>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</si>
  <si>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</si>
  <si>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</si>
  <si>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</si>
  <si>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</si>
  <si>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</si>
  <si>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</si>
  <si>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</si>
  <si>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</si>
  <si>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</si>
  <si>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</si>
  <si>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</si>
  <si>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</si>
  <si>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</si>
  <si>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</si>
  <si>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</si>
  <si>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</si>
  <si>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</si>
  <si>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</si>
  <si>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</si>
  <si>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</si>
  <si>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</si>
  <si>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</si>
  <si>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</si>
  <si>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</si>
  <si>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</si>
  <si>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</si>
  <si>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</si>
  <si>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</si>
  <si>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</si>
  <si>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</si>
  <si>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</si>
  <si>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</si>
  <si>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</si>
  <si>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</si>
  <si>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</si>
  <si>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</si>
  <si>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</si>
  <si>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</si>
  <si>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</si>
  <si>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</si>
  <si>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</si>
  <si>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</si>
  <si>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</si>
  <si>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</si>
  <si>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</si>
  <si>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</si>
  <si>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</si>
  <si>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</si>
  <si>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</si>
  <si>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</si>
  <si>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</si>
  <si>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</si>
  <si>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</si>
  <si>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</si>
  <si>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</si>
  <si>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</si>
  <si>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</si>
  <si>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</si>
  <si>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</si>
  <si>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</si>
  <si>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</si>
  <si>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</si>
  <si>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</si>
  <si>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</si>
  <si>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</si>
  <si>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</si>
  <si>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</si>
  <si>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</si>
  <si>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</si>
  <si>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</si>
  <si>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</si>
  <si>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</si>
  <si>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</si>
  <si>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</si>
  <si>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</si>
  <si>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</si>
  <si>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</si>
  <si>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</si>
  <si>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</si>
  <si>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</si>
  <si>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</si>
  <si>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</si>
  <si>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</si>
  <si>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</si>
  <si>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</si>
  <si>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</si>
  <si>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</si>
  <si>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</si>
  <si>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</si>
  <si>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</si>
  <si>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</si>
  <si>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</si>
  <si>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</si>
  <si>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</si>
  <si>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</si>
  <si>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</si>
  <si>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</si>
  <si>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</si>
  <si>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</si>
  <si>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</si>
  <si>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</si>
  <si>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</si>
  <si>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</si>
  <si>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</si>
  <si>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</si>
  <si>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</si>
  <si>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</si>
  <si>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</si>
  <si>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</si>
  <si>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</si>
  <si>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</si>
  <si>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</si>
  <si>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</si>
  <si>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</si>
  <si>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</si>
  <si>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</si>
  <si>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</si>
  <si>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</si>
  <si>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</si>
  <si>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</si>
  <si>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</si>
  <si>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</si>
  <si>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</si>
  <si>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</si>
  <si>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</si>
  <si>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</si>
  <si>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</si>
  <si>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</si>
  <si>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</si>
  <si>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</si>
  <si>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</si>
  <si>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</si>
  <si>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</si>
  <si>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</si>
  <si>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</si>
  <si>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</si>
  <si>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</si>
  <si>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</si>
  <si>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</si>
  <si>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</si>
  <si>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</si>
  <si>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</si>
  <si>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</si>
  <si>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</si>
  <si>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</si>
  <si>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</si>
  <si>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</si>
  <si>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</si>
  <si>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</si>
  <si>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</si>
  <si>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</si>
  <si>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</si>
  <si>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</si>
  <si>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</si>
  <si>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</si>
  <si>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</si>
  <si>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</si>
  <si>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</si>
  <si>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</si>
  <si>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</si>
  <si>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</si>
  <si>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</si>
  <si>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</si>
  <si>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</si>
  <si>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</si>
  <si>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</si>
  <si>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</si>
  <si>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</si>
  <si>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</si>
  <si>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</si>
  <si>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</si>
  <si>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</si>
  <si>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</si>
  <si>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</si>
  <si>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</si>
  <si>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</si>
  <si>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</si>
  <si>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</si>
  <si>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</si>
  <si>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</si>
  <si>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</si>
  <si>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</si>
  <si>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</si>
  <si>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</si>
  <si>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</si>
  <si>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</si>
  <si>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</si>
  <si>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</si>
  <si>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</si>
  <si>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</si>
  <si>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</si>
  <si>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</si>
  <si>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</si>
  <si>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</si>
  <si>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</si>
  <si>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</si>
  <si>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</si>
  <si>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</si>
  <si>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</si>
  <si>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</si>
  <si>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</si>
  <si>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</si>
  <si>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</si>
  <si>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</si>
  <si>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</si>
  <si>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</si>
  <si>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</si>
  <si>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</si>
  <si>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</si>
  <si>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</si>
  <si>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</si>
  <si>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</si>
  <si>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</si>
  <si>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</si>
  <si>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</si>
  <si>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</si>
  <si>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</si>
  <si>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</si>
  <si>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</si>
  <si>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</si>
  <si>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</si>
  <si>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</si>
  <si>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</si>
  <si>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</si>
  <si>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</si>
  <si>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</si>
  <si>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</si>
  <si>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</si>
  <si>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</si>
  <si>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</si>
  <si>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</si>
  <si>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</si>
  <si>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</si>
  <si>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</si>
  <si>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</si>
  <si>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</si>
  <si>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</si>
  <si>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</si>
  <si>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</si>
  <si>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</si>
  <si>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</si>
  <si>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</si>
  <si>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</si>
  <si>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</si>
  <si>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</si>
  <si>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</si>
  <si>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</si>
  <si>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</si>
  <si>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</si>
  <si>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</si>
  <si>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</si>
  <si>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</si>
  <si>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</si>
  <si>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</si>
  <si>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</si>
  <si>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</si>
  <si>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</si>
  <si>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</si>
  <si>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</si>
  <si>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</si>
  <si>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</si>
  <si>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</si>
  <si>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</si>
  <si>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</si>
  <si>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</si>
  <si>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</si>
  <si>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</si>
  <si>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</si>
  <si>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</si>
  <si>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</si>
  <si>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</si>
  <si>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</si>
  <si>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</si>
  <si>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</si>
  <si>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</si>
  <si>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</si>
  <si>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</si>
  <si>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</si>
  <si>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</si>
  <si>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</si>
  <si>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</si>
  <si>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</si>
  <si>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</si>
  <si>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</si>
  <si>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</si>
  <si>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</si>
  <si>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</si>
  <si>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</si>
  <si>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</si>
  <si>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</si>
  <si>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</si>
  <si>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</si>
  <si>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</si>
  <si>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</si>
  <si>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</si>
  <si>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</si>
  <si>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</si>
  <si>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</si>
  <si>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</si>
  <si>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</si>
  <si>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</si>
  <si>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</si>
  <si>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</si>
  <si>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</si>
  <si>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</si>
  <si>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</si>
  <si>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</si>
  <si>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</si>
  <si>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</si>
  <si>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</si>
  <si>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</si>
  <si>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</si>
  <si>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</si>
  <si>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</si>
  <si>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</si>
  <si>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</si>
  <si>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</si>
  <si>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</si>
  <si>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</si>
  <si>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</si>
  <si>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</si>
  <si>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</si>
  <si>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</si>
  <si>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</si>
  <si>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</si>
  <si>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</si>
  <si>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</si>
  <si>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</si>
  <si>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</si>
  <si>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</si>
  <si>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</si>
  <si>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</si>
  <si>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</si>
  <si>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</si>
  <si>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</si>
  <si>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</si>
  <si>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</si>
  <si>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</si>
  <si>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</si>
  <si>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</si>
  <si>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</si>
  <si>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</si>
  <si>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</si>
  <si>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</si>
  <si>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</si>
  <si>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</si>
  <si>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</si>
  <si>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</si>
  <si>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</si>
  <si>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</si>
  <si>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</si>
  <si>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</si>
  <si>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</si>
  <si>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</si>
  <si>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</si>
  <si>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</si>
  <si>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</si>
  <si>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</si>
  <si>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</si>
  <si>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</si>
  <si>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</si>
  <si>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</si>
  <si>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</si>
  <si>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</si>
  <si>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</si>
  <si>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</si>
  <si>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</si>
  <si>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</si>
  <si>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</si>
  <si>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</si>
  <si>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</si>
  <si>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</si>
  <si>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</si>
  <si>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</si>
  <si>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</si>
  <si>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</si>
  <si>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</si>
  <si>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</si>
  <si>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</si>
  <si>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</si>
  <si>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</si>
  <si>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</si>
  <si>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</si>
  <si>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</si>
  <si>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</si>
  <si>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</si>
  <si>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</si>
  <si>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</si>
  <si>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</si>
  <si>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</si>
  <si>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</si>
  <si>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</si>
  <si>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</si>
  <si>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</si>
  <si>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</si>
  <si>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</si>
  <si>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</si>
  <si>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</si>
  <si>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</si>
  <si>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</si>
  <si>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</si>
  <si>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</si>
  <si>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</si>
  <si>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</si>
  <si>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</si>
  <si>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</si>
  <si>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</si>
  <si>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</si>
  <si>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</si>
  <si>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</si>
  <si>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</si>
  <si>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</si>
  <si>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</si>
  <si>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</si>
  <si>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</si>
  <si>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</si>
  <si>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</si>
  <si>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</si>
  <si>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</si>
  <si>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</si>
  <si>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</si>
  <si>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</si>
  <si>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</si>
  <si>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</si>
  <si>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</si>
  <si>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</si>
  <si>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</si>
  <si>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</si>
  <si>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</si>
  <si>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</si>
  <si>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</si>
  <si>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</si>
  <si>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</si>
  <si>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</si>
  <si>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</si>
  <si>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</si>
  <si>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</si>
  <si>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</si>
  <si>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</si>
  <si>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</si>
  <si>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</si>
  <si>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</si>
  <si>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</si>
  <si>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</si>
  <si>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</si>
  <si>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</si>
  <si>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</si>
  <si>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</si>
  <si>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</si>
  <si>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</si>
  <si>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</si>
  <si>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</si>
  <si>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</si>
  <si>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</si>
  <si>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</si>
  <si>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</si>
  <si>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</si>
  <si>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</si>
  <si>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</si>
  <si>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</si>
  <si>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</si>
  <si>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</si>
  <si>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</si>
  <si>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</si>
  <si>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</si>
  <si>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</si>
  <si>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</si>
  <si>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</si>
  <si>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</si>
  <si>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</si>
  <si>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</si>
  <si>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</si>
  <si>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</si>
  <si>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</si>
  <si>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</si>
  <si>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</si>
  <si>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</si>
  <si>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</si>
  <si>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</si>
  <si>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</si>
  <si>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</si>
  <si>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</si>
  <si>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</si>
  <si>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</si>
  <si>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</si>
  <si>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</si>
  <si>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</si>
  <si>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</si>
  <si>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</si>
  <si>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</si>
  <si>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</si>
  <si>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</si>
  <si>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</si>
  <si>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</si>
  <si>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</si>
  <si>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</si>
  <si>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</si>
  <si>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</si>
  <si>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</si>
  <si>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</si>
  <si>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</si>
  <si>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</si>
  <si>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</si>
  <si>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</si>
  <si>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</si>
  <si>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</si>
  <si>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</si>
  <si>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</si>
  <si>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</si>
  <si>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</si>
  <si>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</si>
  <si>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</si>
  <si>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</si>
  <si>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</si>
  <si>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</si>
  <si>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</si>
  <si>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</si>
  <si>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</si>
  <si>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</si>
  <si>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</si>
  <si>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</si>
  <si>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</si>
  <si>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</si>
  <si>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</si>
  <si>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</si>
  <si>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</si>
  <si>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</si>
  <si>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</si>
  <si>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</si>
  <si>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</si>
  <si>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</si>
  <si>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</si>
  <si>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</si>
  <si>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</si>
  <si>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</si>
  <si>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</si>
  <si>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</si>
  <si>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</si>
  <si>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</si>
  <si>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</si>
  <si>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</si>
  <si>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</si>
  <si>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</si>
  <si>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</si>
  <si>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</si>
  <si>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</si>
  <si>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</si>
  <si>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</si>
  <si>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</si>
  <si>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</si>
  <si>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</si>
  <si>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</si>
  <si>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</si>
  <si>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</si>
  <si>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</si>
  <si>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</si>
  <si>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</si>
  <si>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</si>
  <si>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</si>
  <si>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</si>
  <si>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</si>
  <si>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</si>
  <si>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</si>
  <si>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</si>
  <si>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</si>
  <si>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</si>
  <si>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</si>
  <si>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</si>
  <si>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</si>
  <si>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</si>
  <si>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</si>
  <si>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</si>
  <si>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</si>
  <si>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</si>
  <si>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</si>
  <si>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</si>
  <si>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</si>
  <si>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</si>
  <si>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</si>
  <si>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</si>
  <si>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</si>
  <si>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</si>
  <si>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</si>
  <si>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</si>
  <si>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</si>
  <si>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</si>
  <si>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</si>
  <si>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</si>
  <si>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</si>
  <si>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</si>
  <si>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</si>
  <si>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</si>
  <si>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</si>
  <si>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</si>
  <si>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</si>
  <si>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</si>
  <si>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</si>
  <si>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</si>
  <si>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</si>
  <si>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</si>
  <si>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</si>
  <si>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</si>
  <si>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</si>
  <si>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</si>
  <si>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</si>
  <si>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</si>
  <si>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</si>
  <si>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</si>
  <si>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</si>
  <si>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</si>
  <si>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</si>
  <si>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</si>
  <si>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</si>
  <si>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</si>
  <si>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</si>
  <si>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</si>
  <si>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</si>
  <si>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</si>
  <si>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</si>
  <si>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</si>
  <si>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</si>
  <si>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</si>
  <si>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</si>
  <si>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</si>
  <si>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</si>
  <si>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</si>
  <si>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</si>
  <si>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</si>
  <si>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</si>
  <si>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</si>
  <si>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</si>
  <si>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</si>
  <si>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</si>
  <si>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</si>
  <si>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</si>
  <si>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</si>
  <si>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</si>
  <si>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</si>
  <si>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</si>
  <si>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</si>
  <si>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</si>
  <si>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</si>
  <si>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</si>
  <si>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</si>
  <si>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</si>
  <si>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</si>
  <si>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</si>
  <si>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</si>
  <si>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</si>
  <si>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</si>
  <si>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</si>
  <si>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</si>
  <si>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</si>
  <si>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</si>
  <si>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</si>
  <si>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</si>
  <si>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</si>
  <si>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</si>
  <si>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</si>
  <si>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</si>
  <si>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</si>
  <si>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</si>
  <si>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</si>
  <si>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</si>
  <si>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</si>
  <si>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</si>
  <si>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</si>
  <si>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</si>
  <si>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</si>
  <si>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</si>
  <si>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</si>
  <si>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</si>
  <si>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</si>
  <si>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</si>
  <si>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</si>
  <si>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</si>
  <si>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</si>
  <si>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</si>
  <si>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</si>
  <si>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</si>
  <si>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</si>
  <si>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</si>
  <si>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</si>
  <si>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</si>
  <si>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</si>
  <si>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</si>
  <si>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</si>
  <si>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</si>
  <si>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</si>
  <si>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</si>
  <si>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</si>
  <si>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</si>
  <si>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</si>
  <si>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</si>
  <si>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</si>
  <si>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</si>
  <si>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</si>
  <si>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</si>
  <si>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</si>
  <si>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</si>
  <si>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</si>
  <si>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</si>
  <si>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</si>
  <si>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</si>
  <si>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</si>
  <si>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</si>
  <si>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</si>
  <si>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</si>
  <si>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</si>
  <si>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</si>
  <si>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</si>
  <si>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</si>
  <si>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</si>
  <si>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</si>
  <si>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</si>
  <si>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</si>
  <si>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</si>
  <si>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</si>
  <si>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</si>
  <si>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</si>
  <si>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</si>
  <si>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</si>
  <si>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</si>
  <si>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</si>
  <si>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</si>
  <si>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</si>
  <si>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</si>
  <si>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</si>
  <si>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</si>
  <si>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</si>
  <si>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</si>
  <si>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</si>
  <si>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</si>
  <si>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</si>
  <si>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</si>
  <si>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</si>
  <si>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</si>
  <si>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</si>
  <si>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</si>
  <si>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</si>
  <si>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</si>
  <si>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</si>
  <si>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</si>
  <si>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</si>
  <si>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</si>
  <si>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</si>
  <si>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</si>
  <si>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</si>
  <si>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</si>
  <si>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</si>
  <si>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</si>
  <si>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</si>
  <si>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</si>
  <si>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</si>
  <si>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</si>
  <si>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</si>
  <si>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</si>
  <si>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</si>
  <si>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</si>
  <si>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</si>
  <si>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</si>
  <si>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</si>
  <si>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</si>
  <si>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</si>
  <si>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</si>
  <si>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</si>
  <si>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</si>
  <si>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</si>
  <si>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</si>
  <si>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</si>
  <si>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</si>
  <si>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</si>
  <si>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</si>
  <si>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</si>
  <si>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</si>
  <si>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</si>
  <si>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</si>
  <si>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</si>
  <si>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</si>
  <si>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</si>
  <si>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</si>
  <si>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</si>
  <si>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</si>
  <si>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</si>
  <si>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</si>
  <si>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</si>
  <si>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</si>
  <si>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</si>
  <si>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</si>
  <si>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</si>
  <si>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</si>
  <si>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</si>
  <si>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</si>
  <si>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</si>
  <si>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</si>
  <si>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</si>
  <si>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</si>
  <si>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</si>
  <si>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</si>
  <si>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</si>
  <si>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</si>
  <si>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</si>
  <si>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</si>
  <si>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</si>
  <si>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</si>
  <si>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</si>
  <si>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</si>
  <si>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</si>
  <si>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</si>
  <si>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</si>
  <si>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</si>
  <si>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</si>
  <si>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</si>
  <si>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</si>
  <si>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</si>
  <si>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</si>
  <si>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</si>
  <si>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</si>
  <si>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</si>
  <si>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</si>
  <si>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</si>
  <si>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</si>
  <si>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</si>
  <si>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</si>
  <si>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</si>
  <si>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</si>
  <si>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</si>
  <si>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</si>
  <si>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</si>
  <si>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</si>
  <si>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</si>
  <si>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</si>
  <si>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</si>
  <si>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</si>
  <si>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</si>
  <si>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</si>
  <si>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</si>
  <si>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</si>
  <si>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</si>
  <si>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</si>
  <si>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</si>
  <si>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</si>
  <si>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</si>
  <si>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</si>
  <si>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</si>
  <si>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</si>
  <si>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</si>
  <si>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</si>
  <si>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</si>
  <si>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</si>
  <si>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</si>
  <si>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</si>
  <si>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</si>
  <si>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</si>
  <si>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</si>
  <si>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</si>
  <si>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</si>
  <si>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</si>
  <si>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</si>
  <si>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</si>
  <si>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</si>
  <si>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</si>
  <si>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</si>
  <si>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</si>
  <si>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</si>
  <si>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</si>
  <si>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</si>
  <si>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</si>
  <si>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</si>
  <si>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</si>
  <si>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</si>
  <si>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</si>
  <si>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</si>
  <si>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</si>
  <si>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</si>
  <si>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</si>
  <si>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</si>
  <si>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</si>
  <si>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</si>
  <si>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</si>
  <si>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</si>
  <si>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</si>
  <si>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</si>
  <si>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</si>
  <si>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</si>
  <si>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</si>
  <si>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</si>
  <si>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</si>
  <si>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</si>
  <si>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</si>
  <si>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</si>
  <si>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</si>
  <si>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</si>
  <si>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</si>
  <si>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</si>
  <si>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</si>
  <si>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</si>
  <si>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</si>
  <si>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</si>
  <si>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</si>
  <si>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</si>
  <si>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</si>
  <si>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</si>
  <si>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</si>
  <si>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</si>
  <si>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</si>
  <si>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</si>
  <si>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</si>
  <si>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</si>
  <si>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</si>
  <si>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</si>
  <si>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</si>
  <si>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</si>
  <si>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</si>
  <si>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</si>
  <si>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</si>
  <si>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</si>
  <si>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</si>
  <si>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</si>
  <si>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</si>
  <si>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</si>
  <si>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</si>
  <si>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</si>
  <si>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</si>
  <si>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</si>
  <si>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</si>
  <si>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</si>
  <si>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</si>
  <si>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</si>
  <si>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</si>
  <si>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</si>
  <si>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</si>
  <si>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</si>
  <si>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</si>
  <si>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</si>
  <si>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</si>
  <si>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</si>
  <si>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</si>
  <si>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</si>
  <si>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</si>
  <si>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</si>
  <si>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</si>
  <si>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</si>
  <si>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</si>
  <si>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</si>
  <si>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</si>
  <si>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</si>
  <si>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</si>
  <si>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</si>
  <si>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</si>
  <si>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</si>
  <si>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</si>
  <si>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</si>
  <si>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</si>
  <si>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</si>
  <si>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</si>
  <si>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</si>
  <si>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</si>
  <si>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</si>
  <si>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</si>
  <si>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</si>
  <si>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</si>
  <si>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</si>
  <si>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</si>
  <si>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</si>
  <si>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</si>
  <si>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</si>
  <si>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</si>
  <si>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</si>
  <si>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</si>
  <si>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</si>
  <si>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</si>
  <si>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</si>
  <si>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</si>
  <si>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</si>
  <si>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</si>
  <si>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</si>
  <si>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</si>
  <si>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</si>
  <si>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</si>
  <si>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</si>
  <si>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</si>
  <si>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</si>
  <si>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</si>
  <si>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</si>
  <si>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</si>
  <si>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</si>
  <si>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</si>
  <si>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</si>
  <si>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</si>
  <si>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</si>
  <si>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</si>
  <si>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</si>
  <si>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</si>
  <si>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</si>
  <si>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</si>
  <si>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</si>
  <si>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</si>
  <si>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</si>
  <si>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</si>
  <si>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</si>
  <si>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</si>
  <si>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</si>
  <si>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</si>
  <si>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</si>
  <si>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</si>
  <si>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</si>
  <si>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</si>
  <si>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</si>
  <si>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</si>
  <si>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</si>
  <si>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</si>
  <si>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</si>
  <si>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</si>
  <si>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</si>
  <si>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</si>
  <si>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</si>
  <si>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</si>
  <si>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</si>
  <si>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</si>
  <si>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</si>
  <si>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</si>
  <si>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</si>
  <si>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</si>
  <si>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</si>
  <si>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</si>
  <si>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</si>
  <si>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</si>
  <si>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</si>
  <si>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</si>
  <si>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</si>
  <si>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</si>
  <si>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</si>
  <si>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</si>
  <si>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</si>
  <si>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</si>
  <si>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</si>
  <si>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</si>
  <si>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</si>
  <si>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</si>
  <si>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</si>
  <si>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</si>
  <si>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</si>
  <si>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</si>
  <si>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</si>
  <si>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</si>
  <si>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</si>
  <si>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</si>
  <si>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</si>
  <si>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</si>
  <si>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</si>
  <si>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</si>
  <si>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</si>
  <si>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</si>
  <si>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</si>
  <si>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</si>
  <si>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</si>
  <si>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</si>
  <si>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</si>
  <si>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</si>
  <si>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</si>
  <si>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</si>
  <si>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</si>
  <si>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</si>
  <si>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</si>
  <si>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</si>
  <si>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</si>
  <si>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</si>
  <si>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</si>
  <si>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</si>
  <si>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</si>
  <si>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</si>
  <si>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</si>
  <si>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</si>
  <si>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</si>
  <si>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</si>
  <si>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</si>
  <si>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</si>
  <si>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</si>
  <si>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</si>
  <si>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</si>
  <si>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</si>
  <si>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</si>
  <si>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</si>
  <si>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</si>
  <si>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</si>
  <si>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</si>
  <si>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</si>
  <si>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</si>
  <si>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</si>
  <si>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</si>
  <si>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</si>
  <si>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</si>
  <si>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</si>
  <si>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</si>
  <si>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</si>
  <si>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</si>
  <si>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</si>
  <si>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</si>
  <si>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</si>
  <si>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</si>
  <si>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</si>
  <si>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</si>
  <si>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</si>
  <si>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</si>
  <si>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</si>
  <si>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</si>
  <si>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</si>
  <si>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</si>
  <si>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</si>
  <si>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</si>
  <si>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</si>
  <si>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</si>
  <si>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</si>
  <si>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</si>
  <si>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</si>
  <si>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</si>
  <si>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</si>
  <si>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</si>
  <si>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</si>
  <si>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</si>
  <si>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</si>
  <si>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</si>
  <si>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</si>
  <si>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</si>
  <si>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</si>
  <si>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</si>
  <si>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</si>
  <si>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</si>
  <si>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</si>
  <si>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</si>
  <si>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</si>
  <si>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</si>
  <si>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</si>
  <si>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</si>
  <si>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</si>
  <si>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</si>
  <si>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</si>
  <si>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</si>
  <si>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</si>
  <si>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</si>
  <si>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</si>
  <si>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</si>
  <si>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</si>
  <si>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</si>
  <si>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</si>
  <si>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</si>
  <si>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</si>
  <si>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</si>
  <si>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</si>
  <si>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</si>
  <si>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</si>
  <si>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</si>
  <si>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</si>
  <si>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</si>
  <si>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</si>
  <si>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</si>
  <si>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</si>
  <si>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</si>
  <si>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</si>
  <si>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</si>
  <si>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</si>
  <si>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</si>
  <si>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</si>
  <si>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</si>
  <si>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</si>
  <si>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</si>
  <si>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</si>
  <si>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</si>
  <si>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</si>
  <si>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</si>
  <si>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</si>
  <si>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</si>
  <si>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</si>
  <si>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</si>
  <si>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</si>
  <si>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</si>
  <si>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</si>
  <si>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</si>
  <si>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</si>
  <si>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</si>
  <si>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</si>
  <si>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</si>
  <si>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</si>
  <si>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</si>
  <si>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</si>
  <si>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</si>
  <si>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</si>
  <si>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</si>
  <si>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</si>
  <si>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</si>
  <si>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</si>
  <si>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</si>
  <si>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</si>
  <si>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</si>
  <si>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</si>
  <si>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</si>
  <si>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</si>
  <si>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</si>
  <si>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</si>
  <si>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</si>
  <si>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</si>
  <si>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</si>
  <si>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</si>
  <si>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</si>
  <si>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</si>
  <si>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</si>
  <si>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</si>
  <si>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</si>
  <si>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</si>
  <si>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</si>
  <si>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</si>
  <si>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</si>
  <si>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</si>
  <si>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</si>
  <si>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</si>
  <si>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</si>
  <si>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</si>
  <si>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</si>
  <si>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</si>
  <si>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</si>
  <si>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</si>
  <si>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</si>
  <si>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</si>
  <si>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</si>
  <si>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</si>
  <si>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</si>
  <si>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</si>
  <si>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</si>
  <si>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</si>
  <si>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</si>
  <si>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</si>
  <si>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</si>
  <si>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</si>
  <si>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</si>
  <si>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</si>
  <si>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</si>
  <si>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</si>
  <si>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</si>
  <si>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</si>
  <si>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</si>
  <si>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</si>
  <si>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</si>
  <si>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</si>
  <si>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</si>
  <si>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</si>
  <si>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</si>
  <si>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</si>
  <si>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</si>
  <si>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</si>
  <si>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</si>
  <si>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</si>
  <si>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</si>
  <si>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</si>
  <si>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</si>
  <si>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</si>
  <si>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</si>
  <si>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</si>
  <si>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</si>
  <si>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</si>
  <si>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</si>
  <si>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</si>
  <si>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</si>
  <si>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</si>
  <si>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</si>
  <si>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</si>
  <si>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</si>
  <si>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</si>
  <si>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</si>
  <si>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</si>
  <si>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</si>
  <si>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</si>
  <si>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</si>
  <si>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</si>
  <si>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</si>
  <si>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</si>
  <si>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</si>
  <si>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</si>
  <si>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</si>
  <si>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</si>
  <si>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</si>
  <si>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</si>
  <si>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</si>
  <si>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</si>
  <si>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</si>
  <si>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</si>
  <si>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</si>
  <si>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</si>
  <si>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</si>
  <si>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</si>
  <si>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</si>
  <si>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</si>
  <si>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</si>
  <si>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</si>
  <si>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</si>
  <si>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</si>
  <si>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</si>
  <si>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</si>
  <si>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</si>
  <si>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</si>
  <si>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</si>
  <si>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</si>
  <si>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</si>
  <si>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</si>
  <si>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</si>
  <si>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</si>
  <si>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</si>
  <si>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</si>
  <si>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</si>
  <si>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</si>
  <si>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</si>
  <si>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</si>
  <si>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</si>
  <si>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</si>
  <si>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</si>
  <si>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</si>
  <si>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</si>
  <si>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</si>
  <si>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</si>
  <si>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</si>
  <si>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</si>
  <si>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</si>
  <si>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</si>
  <si>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</si>
  <si>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</si>
  <si>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</si>
  <si>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</si>
  <si>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</si>
  <si>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</si>
  <si>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</si>
  <si>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</si>
  <si>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</si>
  <si>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</si>
  <si>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</si>
  <si>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</si>
  <si>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</si>
  <si>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</si>
  <si>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</si>
  <si>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</si>
  <si>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</si>
  <si>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</si>
  <si>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</si>
  <si>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</si>
  <si>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</si>
  <si>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</si>
  <si>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</si>
  <si>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</si>
  <si>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</si>
  <si>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</si>
  <si>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</si>
  <si>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</si>
  <si>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</si>
  <si>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</si>
  <si>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</si>
  <si>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</si>
  <si>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</si>
  <si>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</si>
  <si>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</si>
  <si>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</si>
  <si>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</si>
  <si>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</si>
  <si>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</si>
  <si>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</si>
  <si>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</si>
  <si>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</si>
  <si>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</si>
  <si>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</si>
  <si>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</si>
  <si>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</si>
  <si>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</si>
  <si>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</si>
  <si>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</si>
  <si>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</si>
  <si>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</si>
  <si>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</si>
  <si>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</si>
  <si>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</si>
  <si>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</si>
  <si>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</si>
  <si>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</si>
  <si>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</si>
  <si>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</si>
  <si>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</si>
  <si>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</si>
  <si>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</si>
  <si>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</si>
  <si>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</si>
  <si>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</si>
  <si>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</si>
  <si>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</si>
  <si>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</si>
  <si>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</si>
  <si>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</si>
  <si>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</si>
  <si>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</si>
  <si>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</si>
  <si>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</si>
  <si>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</si>
  <si>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</si>
  <si>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</si>
  <si>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</si>
  <si>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</si>
  <si>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</si>
  <si>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</si>
  <si>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</si>
  <si>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</si>
  <si>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</si>
  <si>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</si>
  <si>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</si>
  <si>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</si>
  <si>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</si>
  <si>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</si>
  <si>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</si>
  <si>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</si>
  <si>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</si>
  <si>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</si>
  <si>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</si>
  <si>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</si>
  <si>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</si>
  <si>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</si>
  <si>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</si>
  <si>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</si>
  <si>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</si>
  <si>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</si>
  <si>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</si>
  <si>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</si>
  <si>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</si>
  <si>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</si>
  <si>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</si>
  <si>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</si>
  <si>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</si>
  <si>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</si>
  <si>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</si>
  <si>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</si>
  <si>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</si>
  <si>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</si>
  <si>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</si>
  <si>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</si>
  <si>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</si>
  <si>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</si>
  <si>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</si>
  <si>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</si>
  <si>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</si>
  <si>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</si>
  <si>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</si>
  <si>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</si>
  <si>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</si>
  <si>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</si>
  <si>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</si>
  <si>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</si>
  <si>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</si>
  <si>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</si>
  <si>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</si>
  <si>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</si>
  <si>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</si>
  <si>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</si>
  <si>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</si>
  <si>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</si>
  <si>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</si>
  <si>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</si>
  <si>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</si>
  <si>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</si>
  <si>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</si>
  <si>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</si>
  <si>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</si>
  <si>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</si>
  <si>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</si>
  <si>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</si>
  <si>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</si>
  <si>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</si>
  <si>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</si>
  <si>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</si>
  <si>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</si>
  <si>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</si>
  <si>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</si>
  <si>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</si>
  <si>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</si>
  <si>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</si>
  <si>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</si>
  <si>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</si>
  <si>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</si>
  <si>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</si>
  <si>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</si>
  <si>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</si>
  <si>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</si>
  <si>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</si>
  <si>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</si>
  <si>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</si>
  <si>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</si>
  <si>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</si>
  <si>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</si>
  <si>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</si>
  <si>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</si>
  <si>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</si>
  <si>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</si>
  <si>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</si>
  <si>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</si>
  <si>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</si>
  <si>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</si>
  <si>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</si>
  <si>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</si>
  <si>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</si>
  <si>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</si>
  <si>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</si>
  <si>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</si>
  <si>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</si>
  <si>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</si>
  <si>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</si>
  <si>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</si>
  <si>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</si>
  <si>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</si>
  <si>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</si>
  <si>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</si>
  <si>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</si>
  <si>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</si>
  <si>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</si>
  <si>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</si>
  <si>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</si>
  <si>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</si>
  <si>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</si>
  <si>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</si>
  <si>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</si>
  <si>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</si>
  <si>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</si>
  <si>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</si>
  <si>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</si>
  <si>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</si>
  <si>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</si>
  <si>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</si>
  <si>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</si>
  <si>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</si>
  <si>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</si>
  <si>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</si>
  <si>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</si>
  <si>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</si>
  <si>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</si>
  <si>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</si>
  <si>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</si>
  <si>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</si>
  <si>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</si>
  <si>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</si>
  <si>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</si>
  <si>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</si>
  <si>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</si>
  <si>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</si>
  <si>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</si>
  <si>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</si>
  <si>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</si>
  <si>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</si>
  <si>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</si>
  <si>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</si>
  <si>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</si>
  <si>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</si>
  <si>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</si>
  <si>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</si>
  <si>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</si>
  <si>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</si>
  <si>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</si>
  <si>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</si>
  <si>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</si>
  <si>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</si>
  <si>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</si>
  <si>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</si>
  <si>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</si>
  <si>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</si>
  <si>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</si>
  <si>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</si>
  <si>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</si>
  <si>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</si>
  <si>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</si>
  <si>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</si>
  <si>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</si>
  <si>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</si>
  <si>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</si>
  <si>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</si>
  <si>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</si>
  <si>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</si>
  <si>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</si>
  <si>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</si>
  <si>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</si>
  <si>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</si>
  <si>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</si>
  <si>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</si>
  <si>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</si>
  <si>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</si>
  <si>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</si>
  <si>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</si>
  <si>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</si>
  <si>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</si>
  <si>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</si>
  <si>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</si>
  <si>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</si>
  <si>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</si>
  <si>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</si>
  <si>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</si>
  <si>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</si>
  <si>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</si>
  <si>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</si>
  <si>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</si>
  <si>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</si>
  <si>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</si>
  <si>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</si>
  <si>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</si>
  <si>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</si>
  <si>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</si>
  <si>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</si>
  <si>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</si>
  <si>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</si>
  <si>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</si>
  <si>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</si>
  <si>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</si>
  <si>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</si>
  <si>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</si>
  <si>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</si>
  <si>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</si>
  <si>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</si>
  <si>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</si>
  <si>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</si>
  <si>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</si>
  <si>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</si>
  <si>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</si>
  <si>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</si>
  <si>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</si>
  <si>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</si>
  <si>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</si>
  <si>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</si>
  <si>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</si>
  <si>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</si>
  <si>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</si>
  <si>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</si>
  <si>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</si>
  <si>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</si>
  <si>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</si>
  <si>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</si>
  <si>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</si>
  <si>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</si>
  <si>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</si>
  <si>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</si>
  <si>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</si>
  <si>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</si>
  <si>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</si>
  <si>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</si>
  <si>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</si>
  <si>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</si>
  <si>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</si>
  <si>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</si>
  <si>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</si>
  <si>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</si>
  <si>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</si>
  <si>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</si>
  <si>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</si>
  <si>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</si>
  <si>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</si>
  <si>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</si>
  <si>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</si>
  <si>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</si>
  <si>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</si>
  <si>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</si>
  <si>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</si>
  <si>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</si>
  <si>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</si>
  <si>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</si>
  <si>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</si>
  <si>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</si>
  <si>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</si>
  <si>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</si>
  <si>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</si>
  <si>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</si>
  <si>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</si>
  <si>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</si>
  <si>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</si>
  <si>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</si>
  <si>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</si>
  <si>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</si>
  <si>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</si>
  <si>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</si>
  <si>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</si>
  <si>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</si>
  <si>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</si>
  <si>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</si>
  <si>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</si>
  <si>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</si>
  <si>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</si>
  <si>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</si>
  <si>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</si>
  <si>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</si>
  <si>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</si>
  <si>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</si>
  <si>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</si>
  <si>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</si>
  <si>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</si>
  <si>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</si>
  <si>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</si>
  <si>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</si>
  <si>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</si>
  <si>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</si>
  <si>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</si>
  <si>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</si>
  <si>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</si>
  <si>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</si>
  <si>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</si>
  <si>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</si>
  <si>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</si>
  <si>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</si>
  <si>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</si>
  <si>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</si>
  <si>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</si>
  <si>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</si>
  <si>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</si>
  <si>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</si>
  <si>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</si>
  <si>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</si>
  <si>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</si>
  <si>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</si>
  <si>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</si>
  <si>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</si>
  <si>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</si>
  <si>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</si>
  <si>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</si>
  <si>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</si>
  <si>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</si>
  <si>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</si>
  <si>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</si>
  <si>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</si>
  <si>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</si>
  <si>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</si>
  <si>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</si>
  <si>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</si>
  <si>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</si>
  <si>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</si>
  <si>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</si>
  <si>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</si>
  <si>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</si>
  <si>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</si>
  <si>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</si>
  <si>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</si>
  <si>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</si>
  <si>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</si>
  <si>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</si>
  <si>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</si>
  <si>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</si>
  <si>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</si>
  <si>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</si>
  <si>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</si>
  <si>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</si>
  <si>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</si>
  <si>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</si>
  <si>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</si>
  <si>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</si>
  <si>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</si>
  <si>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</si>
  <si>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</si>
  <si>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</si>
  <si>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</si>
  <si>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</si>
  <si>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</si>
  <si>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</si>
  <si>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</si>
  <si>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</si>
  <si>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</si>
  <si>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</si>
  <si>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</si>
  <si>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</si>
  <si>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</si>
  <si>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</si>
  <si>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</si>
  <si>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</si>
  <si>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</si>
  <si>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</si>
  <si>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</si>
  <si>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</si>
  <si>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</si>
  <si>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</si>
  <si>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</si>
  <si>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</si>
  <si>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</si>
  <si>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</si>
  <si>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</si>
  <si>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</si>
  <si>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</si>
  <si>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</si>
  <si>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</si>
  <si>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</si>
  <si>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</si>
  <si>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</si>
  <si>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</si>
  <si>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</si>
  <si>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</si>
  <si>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</si>
  <si>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</si>
  <si>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</si>
  <si>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</si>
  <si>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</si>
  <si>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</si>
  <si>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</si>
  <si>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</si>
  <si>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</si>
  <si>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</si>
  <si>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</si>
  <si>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</si>
  <si>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</si>
  <si>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</si>
  <si>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</si>
  <si>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</si>
  <si>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</si>
  <si>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</si>
  <si>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</si>
  <si>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</si>
  <si>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</si>
  <si>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</si>
  <si>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</si>
  <si>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</si>
  <si>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</si>
  <si>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</si>
  <si>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</si>
  <si>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</si>
  <si>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</si>
  <si>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</si>
  <si>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</si>
  <si>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</si>
  <si>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</si>
  <si>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</si>
  <si>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</si>
  <si>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</si>
  <si>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</si>
  <si>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</si>
  <si>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</si>
  <si>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</si>
  <si>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</si>
  <si>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</si>
  <si>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</si>
  <si>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</si>
  <si>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</si>
  <si>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</si>
  <si>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</si>
  <si>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</si>
  <si>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</si>
  <si>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</si>
  <si>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</si>
  <si>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</si>
  <si>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</si>
  <si>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</si>
  <si>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</si>
  <si>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</si>
  <si>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</si>
  <si>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</si>
  <si>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</si>
  <si>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</si>
  <si>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</si>
  <si>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</si>
  <si>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</si>
  <si>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</si>
  <si>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</si>
  <si>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</si>
  <si>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</si>
  <si>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</si>
  <si>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</si>
  <si>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</si>
  <si>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</si>
  <si>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</si>
  <si>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</si>
  <si>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</si>
  <si>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</si>
  <si>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</si>
  <si>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</si>
  <si>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</si>
  <si>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</si>
  <si>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</si>
  <si>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</si>
  <si>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</si>
  <si>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</si>
  <si>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</si>
  <si>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</si>
  <si>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</si>
  <si>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</si>
  <si>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</si>
  <si>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</si>
  <si>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</si>
  <si>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</si>
  <si>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</si>
  <si>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</si>
  <si>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</si>
  <si>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</si>
  <si>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</si>
  <si>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</si>
  <si>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</si>
  <si>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</si>
  <si>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</si>
  <si>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</si>
  <si>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</si>
  <si>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</si>
  <si>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</si>
  <si>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</si>
  <si>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</si>
  <si>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</si>
  <si>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</si>
  <si>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</si>
  <si>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</si>
  <si>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</si>
  <si>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</si>
  <si>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</si>
  <si>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</si>
  <si>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</si>
  <si>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</si>
  <si>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</si>
  <si>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</si>
  <si>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</si>
  <si>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</si>
  <si>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</si>
  <si>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</si>
  <si>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</si>
  <si>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</si>
  <si>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</si>
  <si>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</si>
  <si>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</si>
  <si>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</si>
  <si>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</si>
  <si>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</si>
  <si>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</si>
  <si>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</si>
  <si>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</si>
  <si>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</si>
  <si>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</si>
  <si>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</si>
  <si>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</si>
  <si>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</si>
  <si>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</si>
  <si>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</si>
  <si>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</si>
  <si>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</si>
  <si>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</si>
  <si>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</si>
  <si>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</si>
  <si>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</si>
  <si>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</si>
  <si>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</si>
  <si>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</si>
  <si>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</si>
  <si>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</si>
  <si>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</si>
  <si>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</si>
  <si>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</si>
  <si>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</si>
  <si>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</si>
  <si>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</si>
  <si>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</si>
  <si>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</si>
  <si>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</si>
  <si>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</si>
  <si>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</si>
  <si>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</si>
  <si>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</si>
  <si>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</si>
  <si>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</si>
  <si>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</si>
  <si>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</si>
  <si>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</si>
  <si>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</si>
  <si>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</si>
  <si>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</si>
  <si>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</si>
  <si>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</si>
  <si>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</si>
  <si>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</si>
  <si>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</si>
  <si>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</si>
  <si>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</si>
  <si>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</si>
  <si>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</si>
  <si>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</si>
  <si>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</si>
  <si>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</si>
  <si>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</si>
  <si>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</si>
  <si>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</si>
  <si>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</si>
  <si>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</si>
  <si>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</si>
  <si>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</si>
  <si>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</si>
  <si>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</si>
  <si>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</si>
  <si>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</si>
  <si>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</si>
  <si>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</si>
  <si>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</si>
  <si>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</si>
  <si>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</si>
  <si>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</si>
  <si>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</si>
  <si>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</si>
  <si>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</si>
  <si>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</si>
  <si>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</si>
  <si>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</si>
  <si>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</si>
  <si>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</si>
  <si>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</si>
  <si>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</si>
  <si>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</si>
  <si>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</si>
  <si>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</si>
  <si>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</si>
  <si>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</si>
  <si>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</si>
  <si>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</si>
  <si>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</si>
  <si>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</si>
  <si>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</si>
  <si>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</si>
  <si>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</si>
  <si>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</si>
  <si>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</si>
  <si>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</si>
  <si>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</si>
  <si>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</si>
  <si>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</si>
  <si>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</si>
  <si>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</si>
  <si>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</si>
  <si>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</si>
  <si>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</si>
  <si>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</si>
  <si>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</si>
  <si>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</si>
  <si>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</si>
  <si>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</si>
  <si>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</si>
  <si>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</si>
  <si>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</si>
  <si>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</si>
  <si>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</si>
  <si>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</si>
  <si>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</si>
  <si>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</si>
  <si>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</si>
  <si>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</si>
  <si>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</si>
  <si>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</si>
  <si>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</si>
  <si>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</si>
  <si>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</si>
  <si>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</si>
  <si>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</si>
  <si>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</si>
  <si>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</si>
  <si>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</si>
  <si>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</si>
  <si>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</si>
  <si>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</si>
  <si>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</si>
  <si>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</si>
  <si>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</si>
  <si>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</si>
  <si>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</si>
  <si>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</si>
  <si>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</si>
  <si>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</si>
  <si>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</si>
  <si>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</si>
  <si>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</si>
  <si>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</si>
  <si>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</si>
  <si>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</si>
  <si>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</si>
  <si>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</si>
  <si>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</si>
  <si>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</si>
  <si>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</si>
  <si>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</si>
  <si>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</si>
  <si>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</si>
  <si>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</si>
  <si>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</si>
  <si>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</si>
  <si>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</si>
  <si>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</si>
  <si>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</si>
  <si>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</si>
  <si>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</si>
  <si>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</si>
  <si>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</si>
  <si>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</si>
  <si>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</si>
  <si>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</si>
  <si>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</si>
  <si>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</si>
  <si>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</si>
  <si>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</si>
  <si>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</si>
  <si>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</si>
  <si>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</si>
  <si>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</si>
  <si>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</si>
  <si>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</si>
  <si>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</si>
  <si>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</si>
  <si>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</si>
  <si>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</si>
  <si>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</si>
  <si>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</si>
  <si>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</si>
  <si>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</si>
  <si>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</si>
  <si>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</si>
  <si>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</si>
  <si>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</si>
  <si>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</si>
  <si>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</si>
  <si>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</si>
  <si>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</si>
  <si>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</si>
  <si>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</si>
  <si>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</si>
  <si>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</si>
  <si>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</si>
  <si>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</si>
  <si>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</si>
  <si>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</si>
  <si>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</si>
  <si>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</si>
  <si>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</si>
  <si>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</si>
  <si>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</si>
  <si>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</si>
  <si>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</si>
  <si>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</si>
  <si>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</si>
  <si>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</si>
  <si>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</si>
  <si>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</si>
  <si>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</si>
  <si>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</si>
  <si>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</si>
  <si>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</si>
  <si>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</si>
  <si>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</si>
  <si>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</si>
  <si>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</si>
  <si>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</si>
  <si>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</si>
  <si>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</si>
  <si>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</si>
  <si>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</si>
  <si>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</si>
  <si>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</si>
  <si>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</si>
  <si>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</si>
  <si>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</si>
  <si>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</si>
  <si>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</si>
  <si>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</si>
  <si>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</si>
  <si>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</si>
  <si>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</si>
  <si>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</si>
  <si>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</si>
  <si>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</si>
  <si>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</si>
  <si>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</si>
  <si>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</si>
  <si>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</si>
  <si>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</si>
  <si>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</si>
  <si>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</si>
  <si>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</si>
  <si>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</si>
  <si>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</si>
  <si>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</si>
  <si>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</si>
  <si>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</si>
  <si>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</si>
  <si>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</si>
  <si>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</si>
  <si>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</si>
  <si>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</si>
  <si>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</si>
  <si>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</si>
  <si>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</si>
  <si>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</si>
  <si>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</si>
  <si>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</si>
  <si>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</si>
  <si>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</si>
  <si>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</si>
  <si>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</si>
  <si>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</si>
  <si>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</si>
  <si>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</si>
  <si>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</si>
  <si>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</si>
  <si>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</si>
  <si>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</si>
  <si>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</si>
  <si>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</si>
  <si>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</si>
  <si>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</si>
  <si>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</si>
  <si>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</si>
  <si>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</si>
  <si>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</si>
  <si>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</si>
  <si>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</si>
  <si>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</si>
  <si>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</si>
  <si>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</si>
  <si>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</si>
  <si>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</si>
  <si>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</si>
  <si>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</si>
  <si>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</si>
  <si>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</si>
  <si>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</si>
  <si>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</si>
  <si>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</si>
  <si>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</si>
  <si>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</si>
  <si>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</si>
  <si>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</si>
  <si>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</si>
  <si>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</si>
  <si>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</si>
  <si>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</si>
  <si>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</si>
  <si>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</si>
  <si>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</si>
  <si>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</si>
  <si>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</si>
  <si>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</si>
  <si>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</si>
  <si>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</si>
  <si>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</si>
  <si>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</si>
  <si>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</si>
  <si>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</si>
  <si>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</si>
  <si>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</si>
  <si>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</si>
  <si>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</si>
  <si>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</si>
  <si>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</si>
  <si>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</si>
  <si>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</si>
  <si>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</si>
  <si>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</si>
  <si>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</si>
  <si>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</si>
  <si>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</si>
  <si>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</si>
  <si>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</si>
  <si>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</si>
  <si>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</si>
  <si>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</si>
  <si>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</si>
  <si>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</si>
  <si>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</si>
  <si>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</si>
  <si>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</si>
  <si>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</si>
  <si>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</si>
  <si>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</si>
  <si>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</si>
  <si>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</si>
  <si>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</si>
  <si>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</si>
  <si>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</si>
  <si>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</si>
  <si>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</si>
  <si>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</si>
  <si>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</si>
  <si>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</si>
  <si>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</si>
  <si>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</si>
  <si>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</si>
  <si>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</si>
  <si>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</si>
  <si>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</si>
  <si>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</si>
  <si>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</si>
  <si>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</si>
  <si>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</si>
  <si>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</si>
  <si>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</si>
  <si>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</si>
  <si>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</si>
  <si>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</si>
  <si>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</si>
  <si>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</si>
  <si>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</si>
  <si>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</si>
  <si>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</si>
  <si>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</si>
  <si>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</si>
  <si>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</si>
  <si>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</si>
  <si>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</si>
  <si>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</si>
  <si>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</si>
  <si>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</si>
  <si>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</si>
  <si>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</si>
  <si>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</si>
  <si>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</si>
  <si>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</si>
  <si>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</si>
  <si>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</si>
  <si>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</si>
  <si>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</si>
  <si>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</si>
  <si>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</si>
  <si>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</si>
  <si>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</si>
  <si>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</si>
  <si>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</si>
  <si>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</si>
  <si>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</si>
  <si>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</si>
  <si>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</si>
  <si>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</si>
  <si>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</si>
  <si>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</si>
  <si>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</si>
  <si>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</si>
  <si>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</si>
  <si>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</si>
  <si>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</si>
  <si>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</si>
  <si>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</si>
  <si>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</si>
  <si>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</si>
  <si>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</si>
  <si>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</si>
  <si>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</si>
  <si>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</si>
  <si>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</si>
  <si>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</si>
  <si>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</si>
  <si>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</si>
  <si>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</si>
  <si>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</si>
  <si>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</si>
  <si>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</si>
  <si>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</si>
  <si>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</si>
  <si>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</si>
  <si>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</si>
  <si>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</si>
  <si>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</si>
  <si>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</si>
  <si>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</si>
  <si>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</si>
  <si>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</si>
  <si>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</si>
  <si>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</si>
  <si>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</si>
  <si>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</si>
  <si>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</si>
  <si>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</si>
  <si>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</si>
  <si>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</si>
  <si>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</si>
  <si>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</si>
  <si>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</si>
  <si>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</si>
  <si>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</si>
  <si>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</si>
  <si>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</si>
  <si>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</si>
  <si>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</si>
  <si>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</si>
  <si>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</si>
  <si>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</si>
  <si>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</si>
  <si>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</si>
  <si>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</si>
  <si>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</si>
  <si>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</si>
  <si>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</si>
  <si>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</si>
  <si>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</si>
  <si>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</si>
  <si>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</si>
  <si>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</si>
  <si>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</si>
  <si>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</si>
  <si>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</si>
  <si>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</si>
  <si>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</si>
  <si>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</si>
  <si>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</si>
  <si>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</si>
  <si>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</si>
  <si>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</si>
  <si>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</si>
  <si>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</si>
  <si>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</si>
  <si>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</si>
  <si>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</si>
  <si>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</si>
  <si>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</si>
  <si>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</si>
  <si>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</si>
  <si>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</si>
  <si>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</si>
  <si>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</si>
  <si>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</si>
  <si>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</si>
  <si>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</si>
  <si>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</si>
  <si>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</si>
  <si>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</si>
  <si>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</si>
  <si>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</si>
  <si>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</si>
  <si>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</si>
  <si>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</si>
  <si>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</si>
  <si>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</si>
  <si>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</si>
  <si>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</si>
  <si>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</si>
  <si>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</si>
  <si>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</si>
  <si>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</si>
  <si>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</si>
  <si>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</si>
  <si>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</si>
  <si>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</si>
  <si>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</si>
  <si>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</si>
  <si>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</si>
  <si>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</si>
  <si>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</si>
  <si>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</si>
  <si>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</si>
  <si>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</si>
  <si>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</si>
  <si>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</si>
  <si>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</si>
  <si>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</si>
  <si>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</si>
  <si>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</si>
  <si>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</si>
  <si>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</si>
  <si>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</si>
  <si>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</si>
  <si>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</si>
  <si>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</si>
  <si>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</si>
  <si>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</si>
  <si>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</si>
  <si>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</si>
  <si>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</si>
  <si>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</si>
  <si>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</si>
  <si>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</si>
  <si>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</si>
  <si>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</si>
  <si>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</si>
  <si>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</si>
  <si>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</si>
  <si>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</si>
  <si>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</si>
  <si>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</si>
  <si>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</si>
  <si>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</si>
  <si>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</si>
  <si>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</si>
  <si>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</si>
  <si>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</si>
  <si>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</si>
  <si>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</si>
  <si>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</si>
  <si>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</si>
  <si>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</si>
  <si>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</si>
  <si>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</si>
  <si>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</si>
  <si>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</si>
  <si>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</si>
  <si>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</si>
  <si>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</si>
  <si>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</si>
  <si>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</si>
  <si>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</si>
  <si>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</si>
  <si>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</si>
  <si>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</si>
  <si>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</si>
  <si>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</si>
  <si>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</si>
  <si>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</si>
  <si>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</si>
  <si>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</si>
  <si>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</si>
  <si>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</si>
  <si>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</si>
  <si>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</si>
  <si>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</si>
  <si>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</si>
  <si>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</si>
  <si>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</si>
  <si>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</si>
  <si>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</si>
  <si>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</si>
  <si>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</si>
  <si>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</si>
  <si>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</si>
  <si>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</si>
  <si>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</si>
  <si>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</si>
  <si>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</si>
  <si>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</si>
  <si>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</si>
  <si>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</si>
  <si>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</si>
  <si>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</si>
  <si>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</si>
  <si>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</si>
  <si>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</si>
  <si>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</si>
  <si>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</si>
  <si>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</si>
  <si>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</si>
  <si>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</si>
  <si>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</si>
  <si>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</si>
  <si>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</si>
  <si>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</si>
  <si>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</si>
  <si>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</si>
  <si>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</si>
  <si>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</si>
  <si>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</si>
  <si>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</si>
  <si>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</si>
  <si>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</si>
  <si>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</si>
  <si>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</si>
  <si>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</si>
  <si>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</si>
  <si>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</si>
  <si>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</si>
  <si>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</si>
  <si>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</si>
  <si>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</si>
  <si>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</si>
  <si>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</si>
  <si>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</si>
  <si>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</si>
  <si>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</si>
  <si>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</si>
  <si>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</si>
  <si>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</si>
  <si>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</si>
  <si>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</si>
  <si>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</si>
  <si>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</si>
  <si>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</si>
  <si>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</si>
  <si>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</si>
  <si>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</si>
  <si>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</si>
  <si>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</si>
  <si>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</si>
  <si>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</si>
  <si>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</si>
  <si>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</si>
  <si>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</si>
  <si>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</si>
  <si>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</si>
  <si>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</si>
  <si>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</si>
  <si>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</si>
  <si>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</si>
  <si>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</si>
  <si>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</si>
  <si>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</si>
  <si>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</si>
  <si>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</si>
  <si>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</si>
  <si>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</si>
  <si>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</si>
  <si>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</si>
  <si>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</si>
  <si>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</si>
  <si>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</si>
  <si>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</si>
  <si>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</si>
  <si>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</si>
  <si>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</si>
  <si>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</si>
  <si>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</si>
  <si>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</si>
  <si>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</si>
  <si>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</si>
  <si>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</si>
  <si>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</si>
  <si>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</si>
  <si>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</si>
  <si>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</si>
  <si>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</si>
  <si>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</si>
  <si>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</si>
  <si>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</si>
  <si>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</si>
  <si>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</si>
  <si>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</si>
  <si>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</si>
  <si>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</si>
  <si>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</si>
  <si>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</si>
  <si>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</si>
  <si>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</si>
  <si>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</si>
  <si>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</si>
  <si>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</si>
  <si>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</si>
  <si>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</si>
  <si>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</si>
  <si>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</si>
  <si>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</si>
  <si>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</si>
  <si>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</si>
  <si>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</si>
  <si>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</si>
  <si>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</si>
  <si>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</si>
  <si>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</si>
  <si>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</si>
  <si>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</si>
  <si>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</si>
  <si>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</si>
  <si>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</si>
  <si>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</si>
  <si>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</si>
  <si>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</si>
  <si>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</si>
  <si>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</si>
  <si>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</si>
  <si>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</si>
  <si>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</si>
  <si>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</si>
  <si>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</si>
  <si>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</si>
  <si>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</si>
  <si>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</si>
  <si>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</si>
  <si>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</si>
  <si>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</si>
  <si>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</si>
  <si>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</si>
  <si>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</si>
  <si>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</si>
  <si>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</si>
  <si>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</si>
  <si>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</si>
  <si>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</si>
  <si>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</si>
  <si>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</si>
  <si>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</si>
  <si>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</si>
  <si>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</si>
  <si>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</si>
  <si>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</si>
  <si>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</si>
  <si>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</si>
  <si>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</si>
  <si>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</si>
  <si>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</si>
  <si>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</si>
  <si>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</si>
  <si>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</si>
  <si>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</si>
  <si>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</si>
  <si>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</si>
  <si>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</si>
  <si>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</si>
  <si>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</si>
  <si>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</si>
  <si>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</si>
  <si>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</si>
  <si>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</si>
  <si>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</si>
  <si>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</si>
  <si>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</si>
  <si>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</si>
  <si>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</si>
  <si>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</si>
  <si>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</si>
  <si>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</si>
  <si>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</si>
  <si>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</si>
  <si>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</si>
  <si>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</si>
  <si>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</si>
  <si>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</si>
  <si>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</si>
  <si>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</si>
  <si>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</si>
  <si>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</si>
  <si>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</si>
  <si>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</si>
  <si>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</si>
  <si>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</si>
  <si>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</si>
  <si>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</si>
  <si>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</si>
  <si>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</si>
  <si>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</si>
  <si>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</si>
  <si>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</si>
  <si>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</si>
  <si>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</si>
  <si>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</si>
  <si>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</si>
  <si>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</si>
  <si>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</si>
  <si>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</si>
  <si>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</si>
  <si>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</si>
  <si>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</si>
  <si>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</si>
  <si>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</si>
  <si>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</si>
  <si>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</si>
  <si>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</si>
  <si>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</si>
  <si>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</si>
  <si>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</si>
  <si>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</si>
  <si>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</si>
  <si>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</si>
  <si>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</si>
  <si>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</si>
  <si>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</si>
  <si>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</si>
  <si>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</si>
  <si>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</si>
  <si>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</si>
  <si>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</si>
  <si>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</si>
  <si>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</si>
  <si>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</si>
  <si>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</si>
  <si>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</si>
  <si>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</si>
  <si>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</si>
  <si>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</si>
  <si>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</si>
  <si>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</si>
  <si>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</si>
  <si>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</si>
  <si>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</si>
  <si>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</si>
  <si>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</si>
  <si>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</si>
  <si>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</si>
  <si>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</si>
  <si>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</si>
  <si>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</si>
  <si>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</si>
  <si>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</si>
  <si>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</si>
  <si>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</si>
  <si>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</si>
  <si>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</si>
  <si>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</si>
  <si>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</si>
  <si>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</si>
  <si>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</si>
  <si>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</si>
  <si>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</si>
  <si>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</si>
  <si>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</si>
  <si>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</si>
  <si>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</si>
  <si>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</si>
  <si>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</si>
  <si>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</si>
  <si>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</si>
  <si>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</si>
  <si>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</si>
  <si>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</si>
  <si>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</si>
  <si>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</si>
  <si>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</si>
  <si>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</si>
  <si>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</si>
  <si>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</si>
  <si>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</si>
  <si>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</si>
  <si>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</si>
  <si>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</si>
  <si>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</si>
  <si>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</si>
  <si>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</si>
  <si>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</si>
  <si>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</si>
  <si>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</si>
  <si>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</si>
  <si>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</si>
  <si>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</si>
  <si>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</si>
  <si>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</si>
  <si>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</si>
  <si>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</si>
  <si>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</si>
  <si>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</si>
  <si>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</si>
  <si>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</si>
  <si>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</si>
  <si>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</si>
  <si>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</si>
  <si>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</si>
  <si>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</si>
  <si>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</si>
  <si>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</si>
  <si>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</si>
  <si>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</si>
  <si>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</si>
  <si>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</si>
  <si>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</si>
  <si>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</si>
  <si>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</si>
  <si>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</si>
  <si>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</si>
  <si>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</si>
  <si>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</si>
  <si>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</si>
  <si>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</si>
  <si>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</si>
  <si>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</si>
  <si>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</si>
  <si>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</si>
  <si>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</si>
  <si>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</si>
  <si>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</si>
  <si>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</si>
  <si>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</si>
  <si>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</si>
  <si>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</si>
  <si>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</si>
  <si>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</si>
  <si>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</si>
  <si>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</si>
  <si>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</si>
  <si>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</si>
  <si>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</si>
  <si>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</si>
  <si>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</si>
  <si>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</si>
  <si>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</si>
  <si>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</si>
  <si>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</si>
  <si>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</si>
  <si>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</si>
  <si>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</si>
  <si>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</si>
  <si>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</si>
  <si>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</si>
  <si>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</si>
  <si>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</si>
  <si>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</si>
  <si>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</si>
  <si>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</si>
  <si>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</si>
  <si>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</si>
  <si>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</si>
  <si>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</si>
  <si>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</si>
  <si>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</si>
  <si>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</si>
  <si>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</si>
  <si>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</si>
  <si>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</si>
  <si>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</si>
  <si>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</si>
  <si>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</si>
  <si>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</si>
  <si>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</si>
  <si>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</si>
  <si>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</si>
  <si>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</si>
  <si>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</si>
  <si>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</si>
  <si>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</si>
  <si>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</si>
  <si>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</si>
  <si>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</si>
  <si>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</si>
  <si>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</si>
  <si>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</si>
  <si>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</si>
  <si>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</si>
  <si>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</si>
  <si>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</si>
  <si>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</si>
  <si>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</si>
  <si>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</si>
  <si>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</si>
  <si>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</si>
  <si>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</si>
  <si>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</si>
  <si>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</si>
  <si>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</si>
  <si>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</si>
  <si>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</si>
  <si>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</si>
  <si>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</si>
  <si>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</si>
  <si>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</si>
  <si>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</si>
  <si>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</si>
  <si>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</si>
  <si>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</si>
  <si>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</si>
  <si>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</si>
  <si>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</si>
  <si>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</si>
  <si>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</si>
  <si>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</si>
  <si>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</si>
  <si>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</si>
  <si>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</si>
  <si>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</si>
  <si>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</si>
  <si>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</si>
  <si>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</si>
  <si>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</si>
  <si>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</si>
  <si>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</si>
  <si>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</si>
  <si>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</si>
  <si>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</si>
  <si>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</si>
  <si>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</si>
  <si>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</si>
  <si>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</si>
  <si>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</si>
  <si>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</si>
  <si>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</si>
  <si>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</si>
  <si>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</si>
  <si>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</si>
  <si>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</si>
  <si>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</si>
  <si>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</si>
  <si>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</si>
  <si>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</si>
  <si>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</si>
  <si>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</si>
  <si>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</si>
  <si>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</si>
  <si>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</si>
  <si>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</si>
  <si>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</si>
  <si>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</si>
  <si>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</si>
  <si>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</si>
  <si>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</si>
  <si>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</si>
  <si>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</si>
  <si>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</si>
  <si>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</si>
  <si>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</si>
  <si>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</si>
  <si>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</si>
  <si>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</si>
  <si>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</si>
  <si>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</si>
  <si>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</si>
  <si>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</si>
  <si>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</si>
  <si>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</si>
  <si>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</si>
  <si>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</si>
  <si>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</si>
  <si>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</si>
  <si>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</si>
  <si>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</si>
  <si>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</si>
  <si>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</si>
  <si>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</si>
  <si>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</si>
  <si>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</si>
  <si>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</si>
  <si>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</si>
  <si>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</si>
  <si>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</si>
  <si>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</si>
  <si>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</si>
  <si>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</si>
  <si>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</si>
  <si>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</si>
  <si>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</si>
  <si>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</si>
  <si>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</si>
  <si>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</si>
  <si>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</si>
  <si>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</si>
  <si>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</si>
  <si>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</si>
  <si>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</si>
  <si>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</si>
  <si>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</si>
  <si>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</si>
  <si>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</si>
  <si>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</si>
  <si>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</si>
  <si>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</si>
  <si>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</si>
  <si>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</si>
  <si>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</si>
  <si>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</si>
  <si>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</si>
  <si>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</si>
  <si>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</si>
  <si>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</si>
  <si>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</si>
  <si>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</si>
  <si>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</si>
  <si>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</si>
  <si>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</si>
  <si>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</si>
  <si>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</si>
  <si>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</si>
  <si>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</si>
  <si>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</si>
  <si>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</si>
  <si>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</si>
  <si>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</si>
  <si>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</si>
  <si>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</si>
  <si>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</si>
  <si>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</si>
  <si>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</si>
  <si>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</si>
  <si>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</si>
  <si>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</si>
  <si>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</si>
  <si>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</si>
  <si>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</si>
  <si>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</si>
  <si>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</si>
  <si>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</si>
  <si>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</si>
  <si>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</si>
  <si>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</si>
  <si>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</si>
  <si>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</si>
  <si>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</si>
  <si>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</si>
  <si>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</si>
  <si>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</si>
  <si>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</si>
  <si>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</si>
  <si>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</si>
  <si>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</si>
  <si>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</si>
  <si>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</si>
  <si>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</si>
  <si>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</si>
  <si>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</si>
  <si>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</si>
  <si>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</si>
  <si>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</si>
  <si>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</si>
  <si>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</si>
  <si>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</si>
  <si>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</si>
  <si>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</si>
  <si>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</si>
  <si>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</si>
  <si>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</si>
  <si>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</si>
  <si>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</si>
  <si>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</si>
  <si>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</si>
  <si>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</si>
  <si>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</si>
  <si>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</si>
  <si>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</si>
  <si>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</si>
  <si>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</si>
  <si>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</si>
  <si>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</si>
  <si>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</si>
  <si>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</si>
  <si>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</si>
  <si>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</si>
  <si>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</si>
  <si>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</si>
  <si>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</si>
  <si>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</si>
  <si>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</si>
  <si>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</si>
  <si>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</si>
  <si>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</si>
  <si>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</si>
  <si>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</si>
  <si>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</si>
  <si>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</si>
  <si>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</si>
  <si>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</si>
  <si>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</si>
  <si>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</si>
  <si>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</si>
  <si>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</si>
  <si>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</si>
  <si>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</si>
  <si>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</si>
  <si>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</si>
  <si>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</si>
  <si>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</si>
  <si>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</si>
  <si>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</si>
  <si>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</si>
  <si>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</si>
  <si>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</si>
  <si>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</si>
  <si>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</si>
  <si>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</si>
  <si>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</si>
  <si>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</si>
  <si>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</si>
  <si>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</si>
  <si>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</si>
  <si>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</si>
  <si>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</si>
  <si>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</si>
  <si>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</si>
  <si>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</si>
  <si>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</si>
  <si>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</si>
  <si>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</si>
  <si>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</si>
  <si>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</si>
  <si>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</si>
  <si>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</si>
  <si>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</si>
  <si>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</si>
  <si>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</si>
  <si>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</si>
  <si>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</si>
  <si>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</si>
  <si>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</si>
  <si>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</si>
  <si>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</si>
  <si>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</si>
  <si>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</si>
  <si>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</si>
  <si>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</si>
  <si>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</si>
  <si>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</si>
  <si>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</si>
  <si>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</si>
  <si>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</si>
  <si>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</si>
  <si>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</si>
  <si>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</si>
  <si>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</si>
  <si>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</si>
  <si>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</si>
  <si>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</si>
  <si>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</si>
  <si>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</si>
  <si>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</si>
  <si>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</si>
  <si>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</si>
  <si>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</si>
  <si>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</si>
  <si>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</si>
  <si>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</si>
  <si>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</si>
  <si>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</si>
  <si>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</si>
  <si>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</si>
  <si>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</si>
  <si>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</si>
  <si>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</si>
  <si>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</si>
  <si>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</si>
  <si>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</si>
  <si>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</si>
  <si>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</si>
  <si>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</si>
  <si>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</si>
  <si>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</si>
  <si>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</si>
  <si>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</si>
  <si>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</si>
  <si>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</si>
  <si>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</si>
  <si>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</si>
  <si>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</si>
  <si>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</si>
  <si>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</si>
  <si>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</si>
  <si>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</si>
  <si>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</si>
  <si>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</si>
  <si>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</si>
  <si>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</si>
  <si>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</si>
  <si>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</si>
  <si>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</si>
  <si>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</si>
  <si>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</si>
  <si>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</si>
  <si>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</si>
  <si>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</si>
  <si>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</si>
  <si>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</si>
  <si>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</si>
  <si>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</si>
  <si>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</si>
  <si>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</si>
  <si>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</si>
  <si>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</si>
  <si>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</si>
  <si>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</si>
  <si>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</si>
  <si>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</si>
  <si>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</si>
  <si>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</si>
  <si>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</si>
  <si>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</si>
  <si>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</si>
  <si>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</si>
  <si>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</si>
  <si>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</si>
  <si>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</si>
  <si>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</si>
  <si>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</si>
  <si>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</si>
  <si>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</si>
  <si>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</si>
  <si>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</si>
  <si>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</si>
  <si>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</si>
  <si>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</si>
  <si>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</si>
  <si>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</si>
  <si>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</si>
  <si>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</si>
  <si>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</si>
  <si>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</si>
  <si>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</si>
  <si>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</si>
  <si>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</si>
  <si>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</si>
  <si>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</si>
  <si>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</si>
  <si>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</si>
  <si>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</si>
  <si>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</si>
  <si>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</si>
  <si>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</si>
  <si>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</si>
  <si>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</si>
  <si>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</si>
  <si>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</si>
  <si>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</si>
  <si>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</si>
  <si>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</si>
  <si>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</si>
  <si>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</si>
  <si>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</si>
  <si>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</si>
  <si>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</si>
  <si>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</si>
  <si>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</si>
  <si>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</si>
  <si>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</si>
  <si>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</si>
  <si>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</si>
  <si>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</si>
  <si>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</si>
  <si>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</si>
  <si>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</si>
  <si>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</si>
  <si>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</si>
  <si>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</si>
  <si>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</si>
  <si>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</si>
  <si>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</si>
  <si>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</si>
  <si>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</si>
  <si>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</si>
  <si>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</si>
  <si>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</si>
  <si>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</si>
  <si>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</si>
  <si>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</si>
  <si>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</si>
  <si>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</si>
  <si>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</si>
  <si>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</si>
  <si>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</si>
  <si>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</si>
  <si>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</si>
  <si>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</si>
  <si>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</si>
  <si>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</si>
  <si>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</si>
  <si>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</si>
  <si>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</si>
  <si>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</si>
  <si>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</si>
  <si>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</si>
  <si>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</si>
  <si>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</si>
  <si>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</si>
  <si>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</si>
  <si>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</si>
  <si>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</si>
  <si>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</si>
  <si>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</si>
  <si>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</si>
  <si>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</si>
  <si>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</si>
  <si>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</si>
  <si>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</si>
  <si>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</si>
  <si>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</si>
  <si>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</si>
  <si>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</si>
  <si>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</si>
  <si>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</si>
  <si>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</si>
  <si>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</si>
  <si>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</si>
  <si>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</si>
  <si>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</si>
  <si>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</si>
  <si>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</si>
  <si>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</si>
  <si>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</si>
  <si>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</si>
  <si>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</si>
  <si>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</si>
  <si>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</si>
  <si>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</si>
  <si>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</si>
  <si>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</si>
  <si>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</si>
  <si>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</si>
  <si>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</si>
  <si>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</si>
  <si>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</si>
  <si>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</si>
  <si>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</si>
  <si>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</si>
  <si>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</si>
  <si>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</si>
  <si>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</si>
  <si>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</si>
  <si>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</si>
  <si>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</si>
  <si>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</si>
  <si>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</si>
  <si>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</si>
  <si>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</si>
  <si>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</si>
  <si>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</si>
  <si>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</si>
  <si>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</si>
  <si>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</si>
  <si>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</si>
  <si>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</si>
  <si>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</si>
  <si>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</si>
  <si>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</si>
  <si>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</si>
  <si>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</si>
  <si>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</si>
  <si>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</si>
  <si>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</si>
  <si>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</si>
  <si>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</si>
  <si>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</si>
  <si>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</si>
  <si>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</si>
  <si>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</si>
  <si>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</si>
  <si>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</si>
  <si>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</si>
  <si>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</si>
  <si>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</si>
  <si>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</si>
  <si>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</si>
  <si>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</si>
  <si>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</si>
  <si>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</si>
  <si>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</si>
  <si>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</si>
  <si>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</si>
  <si>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</si>
  <si>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</si>
  <si>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</si>
  <si>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</si>
  <si>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</si>
  <si>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</si>
  <si>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</si>
  <si>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</si>
  <si>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</si>
  <si>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</si>
  <si>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</si>
  <si>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</si>
  <si>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</si>
  <si>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</si>
  <si>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</si>
  <si>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</si>
  <si>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</si>
  <si>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</si>
  <si>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</si>
  <si>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</si>
  <si>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</si>
  <si>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</si>
  <si>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</si>
  <si>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</si>
  <si>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</si>
  <si>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</si>
  <si>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</si>
  <si>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</si>
  <si>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</si>
  <si>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</si>
  <si>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</si>
  <si>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</si>
  <si>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</si>
  <si>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</si>
  <si>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</si>
  <si>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</si>
  <si>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</si>
  <si>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</si>
  <si>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</si>
  <si>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</si>
  <si>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</si>
  <si>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</si>
  <si>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</si>
  <si>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</si>
  <si>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</si>
  <si>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</si>
  <si>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</si>
  <si>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</si>
  <si>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</si>
  <si>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</si>
  <si>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</si>
  <si>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</si>
  <si>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</si>
  <si>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</si>
  <si>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</si>
  <si>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</si>
  <si>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</si>
  <si>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</si>
  <si>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</si>
  <si>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</si>
  <si>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</si>
  <si>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</si>
  <si>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</si>
  <si>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</si>
  <si>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</si>
  <si>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</si>
  <si>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</si>
  <si>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</si>
  <si>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</si>
  <si>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</si>
  <si>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</si>
  <si>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</si>
  <si>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</si>
  <si>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</si>
  <si>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</si>
  <si>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</si>
  <si>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</si>
  <si>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</si>
  <si>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</si>
  <si>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</si>
  <si>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</si>
  <si>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</si>
  <si>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</si>
  <si>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</si>
  <si>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</si>
  <si>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</si>
  <si>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</si>
  <si>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</si>
  <si>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</si>
  <si>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</si>
  <si>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</si>
  <si>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</si>
  <si>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</si>
  <si>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</si>
  <si>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</si>
  <si>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</si>
  <si>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</si>
  <si>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</si>
  <si>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</si>
  <si>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</si>
  <si>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</si>
  <si>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</si>
  <si>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</si>
  <si>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</si>
  <si>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</si>
  <si>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</si>
  <si>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</si>
  <si>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</si>
  <si>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</si>
  <si>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</si>
  <si>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</si>
  <si>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</si>
  <si>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</si>
  <si>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</si>
  <si>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</si>
  <si>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</si>
  <si>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</si>
  <si>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</si>
  <si>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</si>
  <si>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</si>
  <si>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</si>
  <si>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</si>
  <si>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</si>
  <si>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</si>
  <si>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</si>
  <si>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</si>
  <si>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</si>
  <si>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</si>
  <si>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</si>
  <si>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</si>
  <si>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</si>
  <si>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</si>
  <si>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</si>
  <si>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</si>
  <si>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</si>
  <si>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</si>
  <si>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</si>
  <si>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</si>
  <si>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</si>
  <si>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</si>
  <si>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</si>
  <si>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</si>
  <si>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</si>
  <si>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</si>
  <si>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</si>
  <si>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</si>
  <si>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</si>
  <si>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</si>
  <si>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</si>
  <si>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</si>
  <si>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</si>
  <si>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</si>
  <si>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</si>
  <si>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</si>
  <si>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</si>
  <si>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</si>
  <si>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</si>
  <si>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</si>
  <si>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</si>
  <si>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</si>
  <si>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</si>
  <si>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</si>
  <si>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</si>
  <si>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</si>
  <si>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</si>
  <si>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</si>
  <si>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</si>
  <si>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</si>
  <si>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</si>
  <si>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</si>
  <si>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</si>
  <si>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</si>
  <si>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</si>
  <si>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</si>
  <si>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</si>
  <si>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</si>
  <si>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</si>
  <si>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</si>
  <si>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</si>
  <si>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</si>
  <si>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</si>
  <si>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</si>
  <si>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</si>
  <si>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</si>
  <si>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</si>
  <si>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</si>
  <si>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</si>
  <si>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</si>
  <si>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</si>
  <si>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</si>
  <si>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</si>
  <si>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</si>
  <si>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</si>
  <si>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</si>
  <si>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</si>
  <si>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</si>
  <si>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</si>
  <si>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</si>
  <si>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</si>
  <si>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</si>
  <si>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</si>
  <si>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</si>
  <si>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</si>
  <si>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</si>
  <si>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</si>
  <si>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</si>
  <si>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</si>
  <si>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</si>
  <si>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</si>
  <si>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</si>
  <si>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</si>
  <si>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</si>
  <si>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</si>
  <si>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</si>
  <si>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</si>
  <si>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</si>
  <si>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</si>
  <si>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</si>
  <si>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</si>
  <si>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</si>
  <si>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</si>
  <si>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</si>
  <si>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</si>
  <si>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</si>
  <si>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</si>
  <si>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</si>
  <si>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</si>
  <si>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</si>
  <si>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</si>
  <si>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</si>
  <si>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</si>
  <si>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</si>
  <si>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</si>
  <si>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</si>
  <si>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</si>
  <si>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</si>
  <si>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</si>
  <si>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</si>
  <si>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</si>
  <si>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</si>
  <si>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</si>
  <si>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</si>
  <si>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</si>
  <si>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</si>
  <si>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</si>
  <si>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</si>
  <si>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</si>
  <si>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</si>
  <si>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</si>
  <si>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</si>
  <si>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</si>
  <si>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</si>
  <si>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</si>
  <si>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</si>
  <si>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</si>
  <si>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</si>
  <si>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</si>
  <si>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</si>
  <si>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</si>
  <si>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</si>
  <si>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</si>
  <si>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</si>
  <si>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</si>
  <si>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</si>
  <si>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</si>
  <si>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</si>
  <si>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</si>
  <si>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</si>
  <si>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</si>
  <si>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</si>
  <si>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</si>
  <si>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</si>
  <si>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</si>
  <si>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</si>
  <si>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</si>
  <si>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</si>
  <si>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</si>
  <si>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</si>
  <si>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</si>
  <si>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</si>
  <si>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</si>
  <si>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</si>
  <si>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</si>
  <si>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</si>
  <si>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</si>
  <si>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</si>
  <si>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</si>
  <si>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</si>
  <si>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</si>
  <si>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</si>
  <si>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</si>
  <si>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</si>
  <si>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</si>
  <si>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</si>
  <si>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</si>
  <si>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</si>
  <si>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</si>
  <si>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</si>
  <si>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</si>
  <si>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</si>
  <si>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</si>
  <si>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</si>
  <si>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</si>
  <si>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</si>
  <si>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</si>
  <si>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</si>
  <si>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</si>
  <si>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</si>
  <si>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</si>
  <si>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</si>
  <si>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</si>
  <si>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</si>
  <si>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</si>
  <si>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</si>
  <si>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</si>
  <si>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</si>
  <si>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</si>
  <si>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</si>
  <si>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</si>
  <si>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</si>
  <si>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</si>
  <si>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</si>
  <si>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</si>
  <si>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</si>
  <si>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</si>
  <si>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</si>
  <si>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</si>
  <si>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</si>
  <si>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</si>
  <si>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</si>
  <si>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</si>
  <si>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</si>
  <si>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</si>
  <si>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</si>
  <si>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</si>
  <si>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</si>
  <si>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</si>
  <si>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</si>
  <si>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</si>
  <si>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</si>
  <si>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</si>
  <si>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</si>
  <si>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</si>
  <si>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</si>
  <si>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</si>
  <si>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</si>
  <si>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</si>
  <si>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</si>
  <si>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</si>
  <si>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</si>
  <si>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</si>
  <si>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</si>
  <si>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</si>
  <si>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</si>
  <si>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</si>
  <si>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</si>
  <si>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</si>
  <si>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</si>
  <si>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</si>
  <si>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</si>
  <si>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</si>
  <si>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</si>
  <si>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</si>
  <si>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</si>
  <si>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</si>
  <si>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</si>
  <si>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</si>
  <si>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</si>
  <si>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</si>
  <si>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</si>
  <si>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</si>
  <si>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</si>
  <si>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</si>
  <si>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</si>
  <si>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</si>
  <si>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</si>
  <si>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</si>
  <si>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</si>
  <si>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</si>
  <si>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</si>
  <si>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</si>
  <si>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</si>
  <si>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</si>
  <si>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</si>
  <si>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</si>
  <si>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</si>
  <si>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</si>
  <si>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</si>
  <si>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</si>
  <si>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</si>
  <si>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</si>
  <si>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</si>
  <si>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</si>
  <si>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</si>
  <si>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</si>
  <si>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</si>
  <si>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</si>
  <si>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</si>
  <si>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</si>
  <si>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</si>
  <si>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</si>
  <si>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</si>
  <si>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</si>
  <si>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</si>
  <si>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</si>
  <si>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</si>
  <si>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</si>
  <si>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</si>
  <si>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</si>
  <si>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</si>
  <si>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</si>
  <si>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</si>
  <si>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</si>
  <si>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</si>
  <si>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</si>
  <si>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</si>
  <si>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</si>
  <si>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</si>
  <si>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</si>
  <si>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</si>
  <si>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</si>
  <si>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</si>
  <si>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</si>
  <si>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</si>
  <si>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</si>
  <si>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</si>
  <si>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</si>
  <si>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</si>
  <si>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</si>
  <si>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</si>
  <si>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</si>
  <si>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</si>
  <si>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</si>
  <si>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</si>
  <si>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</si>
  <si>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</si>
  <si>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</si>
  <si>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</si>
  <si>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</si>
  <si>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</si>
  <si>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</si>
  <si>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</si>
  <si>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</si>
  <si>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</si>
  <si>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</si>
  <si>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</si>
  <si>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</si>
  <si>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</si>
  <si>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</si>
  <si>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</si>
  <si>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</si>
  <si>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</si>
  <si>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</si>
  <si>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</si>
  <si>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</si>
  <si>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</si>
  <si>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</si>
  <si>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</si>
  <si>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</si>
  <si>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</si>
  <si>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</si>
  <si>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</si>
  <si>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</si>
  <si>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</si>
  <si>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</si>
  <si>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</si>
  <si>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</si>
  <si>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</si>
  <si>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</si>
  <si>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</si>
  <si>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</si>
  <si>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</si>
  <si>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</si>
  <si>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</si>
  <si>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</si>
  <si>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</si>
  <si>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</si>
  <si>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</si>
  <si>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</si>
  <si>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</si>
  <si>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</si>
  <si>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</si>
  <si>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</si>
  <si>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</si>
  <si>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</si>
  <si>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</si>
  <si>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</si>
  <si>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</si>
  <si>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</si>
  <si>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</si>
  <si>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</si>
  <si>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</si>
  <si>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</si>
  <si>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</si>
  <si>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</si>
  <si>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</si>
  <si>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</si>
  <si>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</si>
  <si>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</si>
  <si>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</si>
  <si>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</si>
  <si>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</si>
  <si>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</si>
  <si>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</si>
  <si>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</si>
  <si>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</si>
  <si>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</si>
  <si>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</si>
  <si>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</si>
  <si>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</si>
  <si>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</si>
  <si>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</si>
  <si>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</si>
  <si>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</si>
  <si>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</si>
  <si>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</si>
  <si>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</si>
  <si>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</si>
  <si>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</si>
  <si>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</si>
  <si>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</si>
  <si>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</si>
  <si>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</si>
  <si>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</si>
  <si>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</si>
  <si>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</si>
  <si>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</si>
  <si>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</si>
  <si>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</si>
  <si>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</si>
  <si>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</si>
  <si>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</si>
  <si>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</si>
  <si>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</si>
  <si>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</si>
  <si>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</si>
  <si>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</si>
  <si>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</si>
  <si>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</si>
  <si>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</si>
  <si>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</si>
  <si>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</si>
  <si>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</si>
  <si>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</si>
  <si>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</si>
  <si>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</si>
  <si>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</si>
  <si>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</si>
  <si>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</si>
  <si>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</si>
  <si>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</si>
  <si>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</si>
  <si>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</si>
  <si>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</si>
  <si>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</si>
  <si>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</si>
  <si>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</si>
  <si>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</si>
  <si>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</si>
  <si>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</si>
  <si>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</si>
  <si>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</si>
  <si>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</si>
  <si>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</si>
  <si>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</si>
  <si>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</si>
  <si>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</si>
  <si>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</si>
  <si>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</si>
  <si>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</si>
  <si>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</si>
  <si>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</si>
  <si>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</si>
  <si>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</si>
  <si>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</si>
  <si>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</si>
  <si>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</si>
  <si>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</si>
  <si>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</si>
  <si>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</si>
  <si>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</si>
  <si>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</si>
  <si>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</si>
  <si>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</si>
  <si>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</si>
  <si>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</si>
  <si>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</si>
  <si>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</si>
  <si>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</si>
  <si>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</si>
  <si>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</si>
  <si>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</si>
  <si>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</si>
  <si>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</si>
  <si>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</si>
  <si>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</si>
  <si>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</si>
  <si>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</si>
  <si>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</si>
  <si>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</si>
  <si>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</si>
  <si>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</si>
  <si>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</si>
  <si>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</si>
  <si>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</si>
  <si>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</si>
  <si>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</si>
  <si>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</si>
  <si>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</si>
  <si>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</si>
  <si>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</si>
  <si>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</si>
  <si>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</si>
  <si>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</si>
  <si>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</si>
  <si>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</si>
  <si>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</si>
  <si>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</si>
  <si>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</si>
  <si>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</si>
  <si>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</si>
  <si>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</si>
  <si>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</si>
  <si>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</si>
  <si>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</si>
  <si>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</si>
  <si>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</si>
  <si>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</si>
  <si>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</si>
  <si>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</si>
  <si>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</si>
  <si>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</si>
  <si>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</si>
  <si>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</si>
  <si>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</si>
  <si>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</si>
  <si>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</si>
  <si>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</si>
  <si>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</si>
  <si>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</si>
  <si>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</si>
  <si>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</si>
  <si>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</si>
  <si>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</si>
  <si>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</si>
  <si>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</si>
  <si>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</si>
  <si>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</si>
  <si>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</si>
  <si>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</si>
  <si>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</si>
  <si>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</si>
  <si>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</si>
  <si>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</si>
  <si>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</si>
  <si>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</si>
  <si>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</si>
  <si>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</si>
  <si>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</si>
  <si>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</si>
  <si>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</si>
  <si>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</si>
  <si>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</si>
  <si>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</si>
  <si>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</si>
  <si>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</si>
  <si>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</si>
  <si>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</si>
  <si>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</si>
  <si>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</si>
  <si>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</si>
  <si>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</si>
  <si>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</si>
  <si>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</si>
  <si>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</si>
  <si>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</si>
  <si>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</si>
  <si>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</si>
  <si>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</si>
  <si>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</si>
  <si>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</si>
  <si>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</si>
  <si>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</si>
  <si>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</si>
  <si>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</si>
  <si>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</si>
  <si>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</si>
  <si>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</si>
  <si>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</si>
  <si>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</si>
  <si>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</si>
  <si>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</si>
  <si>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</si>
  <si>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</si>
  <si>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</si>
  <si>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</si>
  <si>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</si>
  <si>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</si>
  <si>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</si>
  <si>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</si>
  <si>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</si>
  <si>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</si>
  <si>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</si>
  <si>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</si>
  <si>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</si>
  <si>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</si>
  <si>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</si>
  <si>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</si>
  <si>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</si>
  <si>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</si>
  <si>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</si>
  <si>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</si>
  <si>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</si>
  <si>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</si>
  <si>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</si>
  <si>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</si>
  <si>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</si>
  <si>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</si>
  <si>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</si>
  <si>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</si>
  <si>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</si>
  <si>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</si>
  <si>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</si>
  <si>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</si>
  <si>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</si>
  <si>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</si>
  <si>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</si>
  <si>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</si>
  <si>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</si>
  <si>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</si>
  <si>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</si>
  <si>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</si>
  <si>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</si>
  <si>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</si>
  <si>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</si>
  <si>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</si>
  <si>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</si>
  <si>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</si>
  <si>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</si>
  <si>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</si>
  <si>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</si>
  <si>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</si>
  <si>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</si>
  <si>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</si>
  <si>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</si>
  <si>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</si>
  <si>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</si>
  <si>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</si>
  <si>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</si>
  <si>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</si>
  <si>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</si>
  <si>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</si>
  <si>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</si>
  <si>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</si>
  <si>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</si>
  <si>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</si>
  <si>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</si>
  <si>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</si>
  <si>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</si>
  <si>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</si>
  <si>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</si>
  <si>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</si>
  <si>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</si>
  <si>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</si>
  <si>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</si>
  <si>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</si>
  <si>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</si>
  <si>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</si>
  <si>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</si>
  <si>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</si>
  <si>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</si>
  <si>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</si>
  <si>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</si>
  <si>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</si>
  <si>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</si>
  <si>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</si>
  <si>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</si>
  <si>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</si>
  <si>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</si>
  <si>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</si>
  <si>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</si>
  <si>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</si>
  <si>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</si>
  <si>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</si>
  <si>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</si>
  <si>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</si>
  <si>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</si>
  <si>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</si>
  <si>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</si>
  <si>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</si>
  <si>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</si>
  <si>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</si>
  <si>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</si>
  <si>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</si>
  <si>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</si>
  <si>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</si>
  <si>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</si>
  <si>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</si>
  <si>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</si>
  <si>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</si>
  <si>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</si>
  <si>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</si>
  <si>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</si>
  <si>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</si>
  <si>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</si>
  <si>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</si>
  <si>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</si>
  <si>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</si>
  <si>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</si>
  <si>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</si>
  <si>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</si>
  <si>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</si>
  <si>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</si>
  <si>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</si>
  <si>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</si>
  <si>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</si>
  <si>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</si>
  <si>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</si>
  <si>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</si>
  <si>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</si>
  <si>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</si>
  <si>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</si>
  <si>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</si>
  <si>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</si>
  <si>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</si>
  <si>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</si>
  <si>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</si>
  <si>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</si>
  <si>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</si>
  <si>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</si>
  <si>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</si>
  <si>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</si>
  <si>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</si>
  <si>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</si>
  <si>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</si>
  <si>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</si>
  <si>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</si>
  <si>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</si>
  <si>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</si>
  <si>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</si>
  <si>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</si>
  <si>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</si>
  <si>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</si>
  <si>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</si>
  <si>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</si>
  <si>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</si>
  <si>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</si>
  <si>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</si>
  <si>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</si>
  <si>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</si>
  <si>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</si>
  <si>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</si>
  <si>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</si>
  <si>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</si>
  <si>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</si>
  <si>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</si>
  <si>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</si>
  <si>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</si>
  <si>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</si>
  <si>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</si>
  <si>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</si>
  <si>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</si>
  <si>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</si>
  <si>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</si>
  <si>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</si>
  <si>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</si>
  <si>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</si>
  <si>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</si>
  <si>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</si>
  <si>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</si>
  <si>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</si>
  <si>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</si>
  <si>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</si>
  <si>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</si>
  <si>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</si>
  <si>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</si>
  <si>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</si>
  <si>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</si>
  <si>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</si>
  <si>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</si>
  <si>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</si>
  <si>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</si>
  <si>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</si>
  <si>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</si>
  <si>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</si>
  <si>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</si>
  <si>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</si>
  <si>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</si>
  <si>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</si>
  <si>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</si>
  <si>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</si>
  <si>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</si>
  <si>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</si>
  <si>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</si>
  <si>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</si>
  <si>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</si>
  <si>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</si>
  <si>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</si>
  <si>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</si>
  <si>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</si>
  <si>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</si>
  <si>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</si>
  <si>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</si>
  <si>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</si>
  <si>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</si>
  <si>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</si>
  <si>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</si>
  <si>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</si>
  <si>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</si>
  <si>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</si>
  <si>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</si>
  <si>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</si>
  <si>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</si>
  <si>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</si>
  <si>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</si>
  <si>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</si>
  <si>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</si>
  <si>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</si>
  <si>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</si>
  <si>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</si>
  <si>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</si>
  <si>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</si>
  <si>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</si>
  <si>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</si>
  <si>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</si>
  <si>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</si>
  <si>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</si>
  <si>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</si>
  <si>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</si>
  <si>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</si>
  <si>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</si>
  <si>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</si>
  <si>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</si>
  <si>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</si>
  <si>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</si>
  <si>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</si>
  <si>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</si>
  <si>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</si>
  <si>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</si>
  <si>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</si>
  <si>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</si>
  <si>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</si>
  <si>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</si>
  <si>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</si>
  <si>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</si>
  <si>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</si>
  <si>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</si>
  <si>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</si>
  <si>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</si>
  <si>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</si>
  <si>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</si>
  <si>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</si>
  <si>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</si>
  <si>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</si>
  <si>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</si>
  <si>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</si>
  <si>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</si>
  <si>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</si>
  <si>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</si>
  <si>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</si>
  <si>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</si>
  <si>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</si>
  <si>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</si>
  <si>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</si>
  <si>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</si>
  <si>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</si>
  <si>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</si>
  <si>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</si>
  <si>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</si>
  <si>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</si>
  <si>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</si>
  <si>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</si>
  <si>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</si>
  <si>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</si>
  <si>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</si>
  <si>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</si>
  <si>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</si>
  <si>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</si>
  <si>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</si>
  <si>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</si>
  <si>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</si>
  <si>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</si>
  <si>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</si>
  <si>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</si>
  <si>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</si>
  <si>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</si>
  <si>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</si>
  <si>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</si>
  <si>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</si>
  <si>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</si>
  <si>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</si>
  <si>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</si>
  <si>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</si>
  <si>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</si>
  <si>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</si>
  <si>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</si>
  <si>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</si>
  <si>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</si>
  <si>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</si>
  <si>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</si>
  <si>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</si>
  <si>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</si>
  <si>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</si>
  <si>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</si>
  <si>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</si>
  <si>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</si>
  <si>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</si>
  <si>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</si>
  <si>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</si>
  <si>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</si>
  <si>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</si>
  <si>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</si>
  <si>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</si>
  <si>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</si>
  <si>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</si>
  <si>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</si>
  <si>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</si>
  <si>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</si>
  <si>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</si>
  <si>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</si>
  <si>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</si>
  <si>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</si>
  <si>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</si>
  <si>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</si>
  <si>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</si>
  <si>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</si>
  <si>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</si>
  <si>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</si>
  <si>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</si>
  <si>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</si>
  <si>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</si>
  <si>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</si>
  <si>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</si>
  <si>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</si>
  <si>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</si>
  <si>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</si>
  <si>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</si>
  <si>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</si>
  <si>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</si>
  <si>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</si>
  <si>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</si>
  <si>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</si>
  <si>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</si>
  <si>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</si>
  <si>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</si>
  <si>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</si>
  <si>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</si>
  <si>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</si>
  <si>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</si>
  <si>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</si>
  <si>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</si>
  <si>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</si>
  <si>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</si>
  <si>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</si>
  <si>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</si>
  <si>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</si>
  <si>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</si>
  <si>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</si>
  <si>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</si>
  <si>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</si>
  <si>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</si>
  <si>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</si>
  <si>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</si>
  <si>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</si>
  <si>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</si>
  <si>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</si>
  <si>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</si>
  <si>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</si>
  <si>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</si>
  <si>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</si>
  <si>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</si>
  <si>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</si>
  <si>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</si>
  <si>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</si>
  <si>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</si>
  <si>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</si>
  <si>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</si>
  <si>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</si>
  <si>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</si>
  <si>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</si>
  <si>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</si>
  <si>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</si>
  <si>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</si>
  <si>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</si>
  <si>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</si>
  <si>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</si>
  <si>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</si>
  <si>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</si>
  <si>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</si>
  <si>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</si>
  <si>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</si>
  <si>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</si>
  <si>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</si>
  <si>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</si>
  <si>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</si>
  <si>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</si>
  <si>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</si>
  <si>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</si>
  <si>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</si>
  <si>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</si>
  <si>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</si>
  <si>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</si>
  <si>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</si>
  <si>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</si>
  <si>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</si>
  <si>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</si>
  <si>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</si>
  <si>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</si>
  <si>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</si>
  <si>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</si>
  <si>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</si>
  <si>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</si>
  <si>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</si>
  <si>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</si>
  <si>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</si>
  <si>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</si>
  <si>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</si>
  <si>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</si>
  <si>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</si>
  <si>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</si>
  <si>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</si>
  <si>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</si>
  <si>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</si>
  <si>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</si>
  <si>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</si>
  <si>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</si>
  <si>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</si>
  <si>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</si>
  <si>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</si>
  <si>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</si>
  <si>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</si>
  <si>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</si>
  <si>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</si>
  <si>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</si>
  <si>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</si>
  <si>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</si>
  <si>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</si>
  <si>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</si>
  <si>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</si>
  <si>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</si>
  <si>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</si>
  <si>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</si>
  <si>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</si>
  <si>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</si>
  <si>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</si>
  <si>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</si>
  <si>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</si>
  <si>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</si>
  <si>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</si>
  <si>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</si>
  <si>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</si>
  <si>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</si>
  <si>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</si>
  <si>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</si>
  <si>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</si>
  <si>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</si>
  <si>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</si>
  <si>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</si>
  <si>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</si>
  <si>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</si>
  <si>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</si>
  <si>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</si>
  <si>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</si>
  <si>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</si>
  <si>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</si>
  <si>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</si>
  <si>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</si>
  <si>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</si>
  <si>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</si>
  <si>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</si>
  <si>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</si>
  <si>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</si>
  <si>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</si>
  <si>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</si>
  <si>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</si>
  <si>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</si>
  <si>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</si>
  <si>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</si>
  <si>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</si>
  <si>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</si>
  <si>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</si>
  <si>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</si>
  <si>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</si>
  <si>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</si>
  <si>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</si>
  <si>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</si>
  <si>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</si>
  <si>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</si>
  <si>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</si>
  <si>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</si>
  <si>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</si>
  <si>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</si>
  <si>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</si>
  <si>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</si>
  <si>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</si>
  <si>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</si>
  <si>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</si>
  <si>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</si>
  <si>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</si>
  <si>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</si>
  <si>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</si>
  <si>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</si>
  <si>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</si>
  <si>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</si>
  <si>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</si>
  <si>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</si>
  <si>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</si>
  <si>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</si>
  <si>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</si>
  <si>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</si>
  <si>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</si>
  <si>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</si>
  <si>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</si>
  <si>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</si>
  <si>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</si>
  <si>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</si>
  <si>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</si>
  <si>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</si>
  <si>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</si>
  <si>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</si>
  <si>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</si>
  <si>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</si>
  <si>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</si>
  <si>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</si>
  <si>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</si>
  <si>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</si>
  <si>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</si>
  <si>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</si>
  <si>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</si>
  <si>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</si>
  <si>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</si>
  <si>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</si>
  <si>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</si>
  <si>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</si>
  <si>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</si>
  <si>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</si>
  <si>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</si>
  <si>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</si>
  <si>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</si>
  <si>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</si>
  <si>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</si>
  <si>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</si>
  <si>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</si>
  <si>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</si>
  <si>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</si>
  <si>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</si>
  <si>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</si>
  <si>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</si>
  <si>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</si>
  <si>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</si>
  <si>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</si>
  <si>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</si>
  <si>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</si>
  <si>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</si>
  <si>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</si>
  <si>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</si>
  <si>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</si>
  <si>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</si>
  <si>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</si>
  <si>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</si>
  <si>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</si>
  <si>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</si>
  <si>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</si>
  <si>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</si>
  <si>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</si>
  <si>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</si>
  <si>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</si>
  <si>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</si>
  <si>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</si>
  <si>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</si>
  <si>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</si>
  <si>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</si>
  <si>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</si>
  <si>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</si>
  <si>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</si>
  <si>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</si>
  <si>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</si>
  <si>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</si>
  <si>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</si>
  <si>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</si>
  <si>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</si>
  <si>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</si>
  <si>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</si>
  <si>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</si>
  <si>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</si>
  <si>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</si>
  <si>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</si>
  <si>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</si>
  <si>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</si>
  <si>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</si>
  <si>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</si>
  <si>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</si>
  <si>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</si>
  <si>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</si>
  <si>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</si>
  <si>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</si>
  <si>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</si>
  <si>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</si>
  <si>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</si>
  <si>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</si>
  <si>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</si>
  <si>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</si>
  <si>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</si>
  <si>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</si>
  <si>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</si>
  <si>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</si>
  <si>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</si>
  <si>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</si>
  <si>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</si>
  <si>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</si>
  <si>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</si>
  <si>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</si>
  <si>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</si>
  <si>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</si>
  <si>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</si>
  <si>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</si>
  <si>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</si>
  <si>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</si>
  <si>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</si>
  <si>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</si>
  <si>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</si>
  <si>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</si>
  <si>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</si>
  <si>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</si>
  <si>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</si>
  <si>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</si>
  <si>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</si>
  <si>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</si>
  <si>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</si>
  <si>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</si>
  <si>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</si>
  <si>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</si>
  <si>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</si>
  <si>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</si>
  <si>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</si>
  <si>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</si>
  <si>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</si>
  <si>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</si>
  <si>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</si>
  <si>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</si>
  <si>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</si>
  <si>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</si>
  <si>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</si>
  <si>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</si>
  <si>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</si>
  <si>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</si>
  <si>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</si>
  <si>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</si>
  <si>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</si>
  <si>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</si>
  <si>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</si>
  <si>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</si>
  <si>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</si>
  <si>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</si>
  <si>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</si>
  <si>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</si>
  <si>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</si>
  <si>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</si>
  <si>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</si>
  <si>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</si>
  <si>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</si>
  <si>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</si>
  <si>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</si>
  <si>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</si>
  <si>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</si>
  <si>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</si>
  <si>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</si>
  <si>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</si>
  <si>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</si>
  <si>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</si>
  <si>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</si>
  <si>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</si>
  <si>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</si>
  <si>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</si>
  <si>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</si>
  <si>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</si>
  <si>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</si>
  <si>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</si>
  <si>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</si>
  <si>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</si>
  <si>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</si>
  <si>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</si>
  <si>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</si>
  <si>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</si>
  <si>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</si>
  <si>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</si>
  <si>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</si>
  <si>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</si>
  <si>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</si>
  <si>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</si>
  <si>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</si>
  <si>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</si>
  <si>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</si>
  <si>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</si>
  <si>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</si>
  <si>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</si>
  <si>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</si>
  <si>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</si>
  <si>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</si>
  <si>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</si>
  <si>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</si>
  <si>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</si>
  <si>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</si>
  <si>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</si>
  <si>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</si>
  <si>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</si>
  <si>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</si>
  <si>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</si>
  <si>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</si>
  <si>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</si>
  <si>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</si>
  <si>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</si>
  <si>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</si>
  <si>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</si>
  <si>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</si>
  <si>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</si>
  <si>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</si>
  <si>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</si>
  <si>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</si>
  <si>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</si>
  <si>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</si>
  <si>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</si>
  <si>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</si>
  <si>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</si>
  <si>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</si>
  <si>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</si>
  <si>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</si>
  <si>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</si>
  <si>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</si>
  <si>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</si>
  <si>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</si>
  <si>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</si>
  <si>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</si>
  <si>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</si>
  <si>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</si>
  <si>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</si>
  <si>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</si>
  <si>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</si>
  <si>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</si>
  <si>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</si>
  <si>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</si>
  <si>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</si>
  <si>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</si>
  <si>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</si>
  <si>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</si>
  <si>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</si>
  <si>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</si>
  <si>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</si>
  <si>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</si>
  <si>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</si>
  <si>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</si>
  <si>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</si>
  <si>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</si>
  <si>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</si>
  <si>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</si>
  <si>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</si>
  <si>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</si>
  <si>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</si>
  <si>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</si>
  <si>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</si>
  <si>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</si>
  <si>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</si>
  <si>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</si>
  <si>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</si>
  <si>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</si>
  <si>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</si>
  <si>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</si>
  <si>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</si>
  <si>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</si>
  <si>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</si>
  <si>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</si>
  <si>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</si>
  <si>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</si>
  <si>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</si>
  <si>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</si>
  <si>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</si>
  <si>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</si>
  <si>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</si>
  <si>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</si>
  <si>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</si>
  <si>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</si>
  <si>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</si>
  <si>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</si>
  <si>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</si>
  <si>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</si>
  <si>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</si>
  <si>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</si>
  <si>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</si>
  <si>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</si>
  <si>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</si>
  <si>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</si>
  <si>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</si>
  <si>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</si>
  <si>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</si>
  <si>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</si>
  <si>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</si>
  <si>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</si>
  <si>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</si>
  <si>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</si>
  <si>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</si>
  <si>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</si>
  <si>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</si>
  <si>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</si>
  <si>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</si>
  <si>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</si>
  <si>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</si>
  <si>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</si>
  <si>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</si>
  <si>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</si>
  <si>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</si>
  <si>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</si>
  <si>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</si>
  <si>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</si>
  <si>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</si>
  <si>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</si>
  <si>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</si>
  <si>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</si>
  <si>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</si>
  <si>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</si>
  <si>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</si>
  <si>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</si>
  <si>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</si>
  <si>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</si>
  <si>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</si>
  <si>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</si>
  <si>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</si>
  <si>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</si>
  <si>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</si>
  <si>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</si>
  <si>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</si>
  <si>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</si>
  <si>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</si>
  <si>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</si>
  <si>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</si>
  <si>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</si>
  <si>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</si>
  <si>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</si>
  <si>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</si>
  <si>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</si>
  <si>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</si>
  <si>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</si>
  <si>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</si>
  <si>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</si>
  <si>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</si>
  <si>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</si>
  <si>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</si>
  <si>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</si>
  <si>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</si>
  <si>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</si>
  <si>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</si>
  <si>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</si>
  <si>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</si>
  <si>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</si>
  <si>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</si>
  <si>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</si>
  <si>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</si>
  <si>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</si>
  <si>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</si>
  <si>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</si>
  <si>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</si>
  <si>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</si>
  <si>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</si>
  <si>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</si>
  <si>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</si>
  <si>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</si>
  <si>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</si>
  <si>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</si>
  <si>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</si>
  <si>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</si>
  <si>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</si>
  <si>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</si>
  <si>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</si>
  <si>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</si>
  <si>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</si>
  <si>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</si>
  <si>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</si>
  <si>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</si>
  <si>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</si>
  <si>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</si>
  <si>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</si>
  <si>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</si>
  <si>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</si>
  <si>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</si>
  <si>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</si>
  <si>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</si>
  <si>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</si>
  <si>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</si>
  <si>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</si>
  <si>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</si>
  <si>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</si>
  <si>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</si>
  <si>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</si>
  <si>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</si>
  <si>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</si>
  <si>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</si>
  <si>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</si>
  <si>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</si>
  <si>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</si>
  <si>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</si>
  <si>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</si>
  <si>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</si>
  <si>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</si>
  <si>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</si>
  <si>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</si>
  <si>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</si>
  <si>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</si>
  <si>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</si>
  <si>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</si>
  <si>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</si>
  <si>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</si>
  <si>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</si>
  <si>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</si>
  <si>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</si>
  <si>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</si>
  <si>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</si>
  <si>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</si>
  <si>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</si>
  <si>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</si>
  <si>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</si>
  <si>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</si>
  <si>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</si>
  <si>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</si>
  <si>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</si>
  <si>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</si>
  <si>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</si>
  <si>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</si>
  <si>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</si>
  <si>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</si>
  <si>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</si>
  <si>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</si>
  <si>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</si>
  <si>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</si>
  <si>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</si>
  <si>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</si>
  <si>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</si>
  <si>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</si>
  <si>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</si>
  <si>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</si>
  <si>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</si>
  <si>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</si>
  <si>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</si>
  <si>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</si>
  <si>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</si>
  <si>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</si>
  <si>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</si>
  <si>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</si>
  <si>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</si>
  <si>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</si>
  <si>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</si>
  <si>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</si>
  <si>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</si>
  <si>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</si>
  <si>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</si>
  <si>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</si>
  <si>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</si>
  <si>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</si>
  <si>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</si>
  <si>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</si>
  <si>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</si>
  <si>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</si>
  <si>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</si>
  <si>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</si>
  <si>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</si>
  <si>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</si>
  <si>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</si>
  <si>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</si>
  <si>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</si>
  <si>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</si>
  <si>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</si>
  <si>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</si>
  <si>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</si>
  <si>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</si>
  <si>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</si>
  <si>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</si>
  <si>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</si>
  <si>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</si>
  <si>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</si>
  <si>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</si>
  <si>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</si>
  <si>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</si>
  <si>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</si>
  <si>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</si>
  <si>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</si>
  <si>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</si>
  <si>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</si>
  <si>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</si>
  <si>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</si>
  <si>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</si>
  <si>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</si>
  <si>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</si>
  <si>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</si>
  <si>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</si>
  <si>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</si>
  <si>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</si>
  <si>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</si>
  <si>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</si>
  <si>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</si>
  <si>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</si>
  <si>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</si>
  <si>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</si>
  <si>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</si>
  <si>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</si>
  <si>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</si>
  <si>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</si>
  <si>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</si>
  <si>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</si>
  <si>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</si>
  <si>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</si>
  <si>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</si>
  <si>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</si>
  <si>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</si>
  <si>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</si>
  <si>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</si>
  <si>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</si>
  <si>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</si>
  <si>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</si>
  <si>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</si>
  <si>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</si>
  <si>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</si>
  <si>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</si>
  <si>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</si>
  <si>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</si>
  <si>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</si>
  <si>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</si>
  <si>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</si>
  <si>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</si>
  <si>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</si>
  <si>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</si>
  <si>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</si>
  <si>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</si>
  <si>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</si>
  <si>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</si>
  <si>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</si>
  <si>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</si>
  <si>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</si>
  <si>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</si>
  <si>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</si>
  <si>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</si>
  <si>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</si>
  <si>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</si>
  <si>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</si>
  <si>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</si>
  <si>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</si>
  <si>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</si>
  <si>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</si>
  <si>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</si>
  <si>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</si>
  <si>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</si>
  <si>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</si>
  <si>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</si>
  <si>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</si>
  <si>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</si>
  <si>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</si>
  <si>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</si>
  <si>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</si>
  <si>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</si>
  <si>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</si>
  <si>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</si>
  <si>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</si>
  <si>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</si>
  <si>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</si>
  <si>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</si>
  <si>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</si>
  <si>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</si>
  <si>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</si>
  <si>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</si>
  <si>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</si>
  <si>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</si>
  <si>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</si>
  <si>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</si>
  <si>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</si>
  <si>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</si>
  <si>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</si>
  <si>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</si>
  <si>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</si>
  <si>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</si>
  <si>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</si>
  <si>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</si>
  <si>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</si>
  <si>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</si>
  <si>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</si>
  <si>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</si>
  <si>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</si>
  <si>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</si>
  <si>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</si>
  <si>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</si>
  <si>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</si>
  <si>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</si>
  <si>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</si>
  <si>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</si>
  <si>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</si>
  <si>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</si>
  <si>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</si>
  <si>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</si>
  <si>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</si>
  <si>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</si>
  <si>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</si>
  <si>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</si>
  <si>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</si>
  <si>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</si>
  <si>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</si>
  <si>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</si>
  <si>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</si>
  <si>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</si>
  <si>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</si>
  <si>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</si>
  <si>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</si>
  <si>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</si>
  <si>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</si>
  <si>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</si>
  <si>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</si>
  <si>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</si>
  <si>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</si>
  <si>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</si>
  <si>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</si>
  <si>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</si>
  <si>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</si>
  <si>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</si>
  <si>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</si>
  <si>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</si>
  <si>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</si>
  <si>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</si>
  <si>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</si>
  <si>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</si>
  <si>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</si>
  <si>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</si>
  <si>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</si>
  <si>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</si>
  <si>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</si>
  <si>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</si>
  <si>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</si>
  <si>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</si>
  <si>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</si>
  <si>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</si>
  <si>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</si>
  <si>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</si>
  <si>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</si>
  <si>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</si>
  <si>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</si>
  <si>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</si>
  <si>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</si>
  <si>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</si>
  <si>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</si>
  <si>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</si>
  <si>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</si>
  <si>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</si>
  <si>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</si>
  <si>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</si>
  <si>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</si>
  <si>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</si>
  <si>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</si>
  <si>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</si>
  <si>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</si>
  <si>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</si>
  <si>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</si>
  <si>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</si>
  <si>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</si>
  <si>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</si>
  <si>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</si>
  <si>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</si>
  <si>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</si>
  <si>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</si>
  <si>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</si>
  <si>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</si>
  <si>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</si>
  <si>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</si>
  <si>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</si>
  <si>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</si>
  <si>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</si>
  <si>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</si>
  <si>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</si>
  <si>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</si>
  <si>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</si>
  <si>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</si>
  <si>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</si>
  <si>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</si>
  <si>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</si>
  <si>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</si>
  <si>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</si>
  <si>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</si>
  <si>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</si>
  <si>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</si>
  <si>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</si>
  <si>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</si>
  <si>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</si>
  <si>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</si>
  <si>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</si>
  <si>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</si>
  <si>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</si>
  <si>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</si>
  <si>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</si>
  <si>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</si>
  <si>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</si>
  <si>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</si>
  <si>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</si>
  <si>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</si>
  <si>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</si>
  <si>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</si>
  <si>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</si>
  <si>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</si>
  <si>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</si>
  <si>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</si>
  <si>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</si>
  <si>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</si>
  <si>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</si>
  <si>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</si>
  <si>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</si>
  <si>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</si>
  <si>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</si>
  <si>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</si>
  <si>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</si>
  <si>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</si>
  <si>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</si>
  <si>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</si>
  <si>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</si>
  <si>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</si>
  <si>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</si>
  <si>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</si>
  <si>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</si>
  <si>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</si>
  <si>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</si>
  <si>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</si>
  <si>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</si>
  <si>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</si>
  <si>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</si>
  <si>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</si>
  <si>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</si>
  <si>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</si>
  <si>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</si>
  <si>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</si>
  <si>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</si>
  <si>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</si>
  <si>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</si>
  <si>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</si>
  <si>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</si>
  <si>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</si>
  <si>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</si>
  <si>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</si>
  <si>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</si>
  <si>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</si>
  <si>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</si>
  <si>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</si>
  <si>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</si>
  <si>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</si>
  <si>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</si>
  <si>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</si>
  <si>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</si>
  <si>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</si>
  <si>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</si>
  <si>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</si>
  <si>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</si>
  <si>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</si>
  <si>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</si>
  <si>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</si>
  <si>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</si>
  <si>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</si>
  <si>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</si>
  <si>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</si>
  <si>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</si>
  <si>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</si>
  <si>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</si>
  <si>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</si>
  <si>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</si>
  <si>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</si>
  <si>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</si>
  <si>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</si>
  <si>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</si>
  <si>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</si>
  <si>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</si>
  <si>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</si>
  <si>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</si>
  <si>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</si>
  <si>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</si>
  <si>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</si>
  <si>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</si>
  <si>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</si>
  <si>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</si>
  <si>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</si>
  <si>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</si>
  <si>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</si>
  <si>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</si>
  <si>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</si>
  <si>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</si>
  <si>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</si>
  <si>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</si>
  <si>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</si>
  <si>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</si>
  <si>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</si>
  <si>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</si>
  <si>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</si>
  <si>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</si>
  <si>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</si>
  <si>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</si>
  <si>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</si>
  <si>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</si>
  <si>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</si>
  <si>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</si>
  <si>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</si>
  <si>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</si>
  <si>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</si>
  <si>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</si>
  <si>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</si>
  <si>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</si>
  <si>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</si>
  <si>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</si>
  <si>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</si>
  <si>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</si>
  <si>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</si>
  <si>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</si>
  <si>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</si>
  <si>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</si>
  <si>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</si>
  <si>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</si>
  <si>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</si>
  <si>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</si>
  <si>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</si>
  <si>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</si>
  <si>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</si>
  <si>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</si>
  <si>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</si>
  <si>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</si>
  <si>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</si>
  <si>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</si>
  <si>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</si>
  <si>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</si>
  <si>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</si>
  <si>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</si>
  <si>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</si>
  <si>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</si>
  <si>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</si>
  <si>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</si>
  <si>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</si>
  <si>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</si>
  <si>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</si>
  <si>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</si>
  <si>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</si>
  <si>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</si>
  <si>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</si>
  <si>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</si>
  <si>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</si>
  <si>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</si>
  <si>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</si>
  <si>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</si>
  <si>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</si>
  <si>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</si>
  <si>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</si>
  <si>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</si>
  <si>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</si>
  <si>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</si>
  <si>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</si>
  <si>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</si>
  <si>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</si>
  <si>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</si>
  <si>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</si>
  <si>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</si>
  <si>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</si>
  <si>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</si>
  <si>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</si>
  <si>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</si>
  <si>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</si>
  <si>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</si>
  <si>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</si>
  <si>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</si>
  <si>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</si>
  <si>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</si>
  <si>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</si>
  <si>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</si>
  <si>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</si>
  <si>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</si>
  <si>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</si>
  <si>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</si>
  <si>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</si>
  <si>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</si>
  <si>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</si>
  <si>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</si>
  <si>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</si>
  <si>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</si>
  <si>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</si>
  <si>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</si>
  <si>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</si>
  <si>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</si>
  <si>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</si>
  <si>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</si>
  <si>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</si>
  <si>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</si>
  <si>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</si>
  <si>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</si>
  <si>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</si>
  <si>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</si>
  <si>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</si>
  <si>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</si>
  <si>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</si>
  <si>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</si>
  <si>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</si>
  <si>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</si>
  <si>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</si>
  <si>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</si>
  <si>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</si>
  <si>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</si>
  <si>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</si>
  <si>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</si>
  <si>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</si>
  <si>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</si>
  <si>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</si>
  <si>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</si>
  <si>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</si>
  <si>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</si>
  <si>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</si>
  <si>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</si>
  <si>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</si>
  <si>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</si>
  <si>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</si>
  <si>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</si>
  <si>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</si>
  <si>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</si>
  <si>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</si>
  <si>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</si>
  <si>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</si>
  <si>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</si>
  <si>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</si>
  <si>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</si>
  <si>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</si>
  <si>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</si>
  <si>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</si>
  <si>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</si>
  <si>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</si>
  <si>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</si>
  <si>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</si>
  <si>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</si>
  <si>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</si>
  <si>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</si>
  <si>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</si>
  <si>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</si>
  <si>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</si>
  <si>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</si>
  <si>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</si>
  <si>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</si>
  <si>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</si>
  <si>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</si>
  <si>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</si>
  <si>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</si>
  <si>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</si>
  <si>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</si>
  <si>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</si>
  <si>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</si>
  <si>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</si>
  <si>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</si>
  <si>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</si>
  <si>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</si>
  <si>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</si>
  <si>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</si>
  <si>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</si>
  <si>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</si>
  <si>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</si>
  <si>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</si>
  <si>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</si>
  <si>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</si>
  <si>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</si>
  <si>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</si>
  <si>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</si>
  <si>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</si>
  <si>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</si>
  <si>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</si>
  <si>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</si>
  <si>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</si>
  <si>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</si>
  <si>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</si>
  <si>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</si>
  <si>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</si>
  <si>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</si>
  <si>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</si>
  <si>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</si>
  <si>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</si>
  <si>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</si>
  <si>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</si>
  <si>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</si>
  <si>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</si>
  <si>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</si>
  <si>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</si>
  <si>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</si>
  <si>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</si>
  <si>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</si>
  <si>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</si>
  <si>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</si>
  <si>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</si>
  <si>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</si>
  <si>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</si>
  <si>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</si>
  <si>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</si>
  <si>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</si>
  <si>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</si>
  <si>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</si>
  <si>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</si>
  <si>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</si>
  <si>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</si>
  <si>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</si>
  <si>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</si>
  <si>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</si>
  <si>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</si>
  <si>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</si>
  <si>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</si>
  <si>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</si>
  <si>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</si>
  <si>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</si>
  <si>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</si>
  <si>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</si>
  <si>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</si>
  <si>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</si>
  <si>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</si>
  <si>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</si>
  <si>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</si>
  <si>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</si>
  <si>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</si>
  <si>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</si>
  <si>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</si>
  <si>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</si>
  <si>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</si>
  <si>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</si>
  <si>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</si>
  <si>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</si>
  <si>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</si>
  <si>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</si>
  <si>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</si>
  <si>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</si>
  <si>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</si>
  <si>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</si>
  <si>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</si>
  <si>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</si>
  <si>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</si>
  <si>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</si>
  <si>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</si>
  <si>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</si>
  <si>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</si>
  <si>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</si>
  <si>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</si>
  <si>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</si>
  <si>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</si>
  <si>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</si>
  <si>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</si>
  <si>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</si>
  <si>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</si>
  <si>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</si>
  <si>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</si>
  <si>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</si>
  <si>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</si>
  <si>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</si>
  <si>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</si>
  <si>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</si>
  <si>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</si>
  <si>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</si>
  <si>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</si>
  <si>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</si>
  <si>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</si>
  <si>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</si>
  <si>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</si>
  <si>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</si>
  <si>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</si>
  <si>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</si>
  <si>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</si>
  <si>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</si>
  <si>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</si>
  <si>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</si>
  <si>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</si>
  <si>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</si>
  <si>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</si>
  <si>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</si>
  <si>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</si>
  <si>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</si>
  <si>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</si>
  <si>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</si>
  <si>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</si>
  <si>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</si>
  <si>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</si>
  <si>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</si>
  <si>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</si>
  <si>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</si>
  <si>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</si>
  <si>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</si>
  <si>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</si>
  <si>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</si>
  <si>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</si>
  <si>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</si>
  <si>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</si>
  <si>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</si>
  <si>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</si>
  <si>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</si>
  <si>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</si>
  <si>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</si>
  <si>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</si>
  <si>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</si>
  <si>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</si>
  <si>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</si>
  <si>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</si>
  <si>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</si>
  <si>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</si>
  <si>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</si>
  <si>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</si>
  <si>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</si>
  <si>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</si>
  <si>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</si>
  <si>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</si>
  <si>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</si>
  <si>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</si>
  <si>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</si>
  <si>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</si>
  <si>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</si>
  <si>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</si>
  <si>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</si>
  <si>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</si>
  <si>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</si>
  <si>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</si>
  <si>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</si>
  <si>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</si>
  <si>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</si>
  <si>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</si>
  <si>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</si>
  <si>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</si>
  <si>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</si>
  <si>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</si>
  <si>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</si>
  <si>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</si>
  <si>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</si>
  <si>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</si>
  <si>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</si>
  <si>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</si>
  <si>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</si>
  <si>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</si>
  <si>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</si>
  <si>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</si>
  <si>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</si>
  <si>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</si>
  <si>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</si>
  <si>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</si>
  <si>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</si>
  <si>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</si>
  <si>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</si>
  <si>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</si>
  <si>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</si>
  <si>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</si>
  <si>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</si>
  <si>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</si>
  <si>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</si>
  <si>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</si>
  <si>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</si>
  <si>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</si>
  <si>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</si>
  <si>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</si>
  <si>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</si>
  <si>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</si>
  <si>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</si>
  <si>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</si>
  <si>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</si>
  <si>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</si>
  <si>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</si>
  <si>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</si>
  <si>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</si>
  <si>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</si>
  <si>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</si>
  <si>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</si>
  <si>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</si>
  <si>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</si>
  <si>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</si>
  <si>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</si>
  <si>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</si>
  <si>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</si>
  <si>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</si>
  <si>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</si>
  <si>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</si>
  <si>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</si>
  <si>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</si>
  <si>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</si>
  <si>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</si>
  <si>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</si>
  <si>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</si>
  <si>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</si>
  <si>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</si>
  <si>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</si>
  <si>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</si>
  <si>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</si>
  <si>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</si>
  <si>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</si>
  <si>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</si>
  <si>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</si>
  <si>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</si>
  <si>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</si>
  <si>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</si>
  <si>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</si>
  <si>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</si>
  <si>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</si>
  <si>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</si>
  <si>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</si>
  <si>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</si>
  <si>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</si>
  <si>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</si>
  <si>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</si>
  <si>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</si>
  <si>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</si>
  <si>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</si>
  <si>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</si>
  <si>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</si>
  <si>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</si>
  <si>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</si>
  <si>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</si>
  <si>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</si>
  <si>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</si>
  <si>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</si>
  <si>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</si>
  <si>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</si>
  <si>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</si>
  <si>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</si>
  <si>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</si>
  <si>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</si>
  <si>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</si>
  <si>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</si>
  <si>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</si>
  <si>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</si>
  <si>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</si>
  <si>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</si>
  <si>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</si>
  <si>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</si>
  <si>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</si>
  <si>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</si>
  <si>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</si>
  <si>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</si>
  <si>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</si>
  <si>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</si>
  <si>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</si>
  <si>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</si>
  <si>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</si>
  <si>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</si>
  <si>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</si>
  <si>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</si>
  <si>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</si>
  <si>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</si>
  <si>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</si>
  <si>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</si>
  <si>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</si>
  <si>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</si>
  <si>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</si>
  <si>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</si>
  <si>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</si>
  <si>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</si>
  <si>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</si>
  <si>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</si>
  <si>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</si>
  <si>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</si>
  <si>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</si>
  <si>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</si>
  <si>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</si>
  <si>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</si>
  <si>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</si>
  <si>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</si>
  <si>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</si>
  <si>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</si>
  <si>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</si>
  <si>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</si>
  <si>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</si>
  <si>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</si>
  <si>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</si>
  <si>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</si>
  <si>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</si>
  <si>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</si>
  <si>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</si>
  <si>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</si>
  <si>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</si>
  <si>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</si>
  <si>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</si>
  <si>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</si>
  <si>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</si>
  <si>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</si>
  <si>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</si>
  <si>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</si>
  <si>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</si>
  <si>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</si>
  <si>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</si>
  <si>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</si>
  <si>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</si>
  <si>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</si>
  <si>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</si>
  <si>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</si>
  <si>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</si>
  <si>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</si>
  <si>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</si>
  <si>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</si>
  <si>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</si>
  <si>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</si>
  <si>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</si>
  <si>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</si>
  <si>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</si>
  <si>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</si>
  <si>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</si>
  <si>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</si>
  <si>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</si>
  <si>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</si>
  <si>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</si>
  <si>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</si>
  <si>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</si>
  <si>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</si>
  <si>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</si>
  <si>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</si>
  <si>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</si>
  <si>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</si>
  <si>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</si>
  <si>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</si>
  <si>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</si>
  <si>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</si>
  <si>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</si>
  <si>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</si>
  <si>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</si>
  <si>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</si>
  <si>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</si>
  <si>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</si>
  <si>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</si>
  <si>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</si>
  <si>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</si>
  <si>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</si>
  <si>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</si>
  <si>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</si>
  <si>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</si>
  <si>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</si>
  <si>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</si>
  <si>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</si>
  <si>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</si>
  <si>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</si>
  <si>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</si>
  <si>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</si>
  <si>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</si>
  <si>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</si>
  <si>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</si>
  <si>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</si>
  <si>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</si>
  <si>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</si>
  <si>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</si>
  <si>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</si>
  <si>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</si>
  <si>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</si>
  <si>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</si>
  <si>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</si>
  <si>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</si>
  <si>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</si>
  <si>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</si>
  <si>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</si>
  <si>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</si>
  <si>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</si>
  <si>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</si>
  <si>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</si>
  <si>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</si>
  <si>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</si>
  <si>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</si>
  <si>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</si>
  <si>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</si>
  <si>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</si>
  <si>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</si>
  <si>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</si>
  <si>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</si>
  <si>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</si>
  <si>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</si>
  <si>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</si>
  <si>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</si>
  <si>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</si>
  <si>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</si>
  <si>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</si>
  <si>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</si>
  <si>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</si>
  <si>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</si>
  <si>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</si>
  <si>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</si>
  <si>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</si>
  <si>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</si>
  <si>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</si>
  <si>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</si>
  <si>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</si>
  <si>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</si>
  <si>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</si>
  <si>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</si>
  <si>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</si>
  <si>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</si>
  <si>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</si>
  <si>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</si>
  <si>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</si>
  <si>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</si>
  <si>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</si>
  <si>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</si>
  <si>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</si>
  <si>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</si>
  <si>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</si>
  <si>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</si>
  <si>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</si>
  <si>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</si>
  <si>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</si>
  <si>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</si>
  <si>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</si>
  <si>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</si>
  <si>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</si>
  <si>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</si>
  <si>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</si>
  <si>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</si>
  <si>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</si>
  <si>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</si>
  <si>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</si>
  <si>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</si>
  <si>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</si>
  <si>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</si>
  <si>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</si>
  <si>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</si>
  <si>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</si>
  <si>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</si>
  <si>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</si>
  <si>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</si>
  <si>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</si>
  <si>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</si>
  <si>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</si>
  <si>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</si>
  <si>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</si>
  <si>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</si>
  <si>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</si>
  <si>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</si>
  <si>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</si>
  <si>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</si>
  <si>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</si>
  <si>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</si>
  <si>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</si>
  <si>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</si>
  <si>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</si>
  <si>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</si>
  <si>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</si>
  <si>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</si>
  <si>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</si>
  <si>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</si>
  <si>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</si>
  <si>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</si>
  <si>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</si>
  <si>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</si>
  <si>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</si>
  <si>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</si>
  <si>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</si>
  <si>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</si>
  <si>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</si>
  <si>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</si>
  <si>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</si>
  <si>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</si>
  <si>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</si>
  <si>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</si>
  <si>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</si>
  <si>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</si>
  <si>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</si>
  <si>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</si>
  <si>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</si>
  <si>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</si>
  <si>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</si>
  <si>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</si>
  <si>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</si>
  <si>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</si>
  <si>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</si>
  <si>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</si>
  <si>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</si>
  <si>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</si>
  <si>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</si>
  <si>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</si>
  <si>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</si>
  <si>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</si>
  <si>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</si>
  <si>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</si>
  <si>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</si>
  <si>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</si>
  <si>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</si>
  <si>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</si>
  <si>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</si>
  <si>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</si>
  <si>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</si>
  <si>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</si>
  <si>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</si>
  <si>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</si>
  <si>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</si>
  <si>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</si>
  <si>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</si>
  <si>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</si>
  <si>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</si>
  <si>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</si>
  <si>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</si>
  <si>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</si>
  <si>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</si>
  <si>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</si>
  <si>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</si>
  <si>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</si>
  <si>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</si>
  <si>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</si>
  <si>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</si>
  <si>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</si>
  <si>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</si>
  <si>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</si>
  <si>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</si>
  <si>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</si>
  <si>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</si>
  <si>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</si>
  <si>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</si>
  <si>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</si>
  <si>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</si>
  <si>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</si>
  <si>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</si>
  <si>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</si>
  <si>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</si>
  <si>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</si>
  <si>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</si>
  <si>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</si>
  <si>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</si>
  <si>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</si>
  <si>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</si>
  <si>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</si>
  <si>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</si>
  <si>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</si>
  <si>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</si>
  <si>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</si>
  <si>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</si>
  <si>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</si>
  <si>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</si>
  <si>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</si>
  <si>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</si>
  <si>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</si>
  <si>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</si>
  <si>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</si>
  <si>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</si>
  <si>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</si>
  <si>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</si>
  <si>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</si>
  <si>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</si>
  <si>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</si>
  <si>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</si>
  <si>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</si>
  <si>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</si>
  <si>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</si>
  <si>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</si>
  <si>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</si>
  <si>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</si>
  <si>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</si>
  <si>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</si>
  <si>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</si>
  <si>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</si>
  <si>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</si>
  <si>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</si>
  <si>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</si>
  <si>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</si>
  <si>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</si>
  <si>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</si>
  <si>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</si>
  <si>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</si>
  <si>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</si>
  <si>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</si>
  <si>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</si>
  <si>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</si>
  <si>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</si>
  <si>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</si>
  <si>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</si>
  <si>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</si>
  <si>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</si>
  <si>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</si>
  <si>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</si>
  <si>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</si>
  <si>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</si>
  <si>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</si>
  <si>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</si>
  <si>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</si>
  <si>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</si>
  <si>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</si>
  <si>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</si>
  <si>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</si>
  <si>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</si>
  <si>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</si>
  <si>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</si>
  <si>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</si>
  <si>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</si>
  <si>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</si>
  <si>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</si>
  <si>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</si>
  <si>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</si>
  <si>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</si>
  <si>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</si>
  <si>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</si>
  <si>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</si>
  <si>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</si>
  <si>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</si>
  <si>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</si>
  <si>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</si>
  <si>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</si>
  <si>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</si>
  <si>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</si>
  <si>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</si>
  <si>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</si>
  <si>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</si>
  <si>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</si>
  <si>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</si>
  <si>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</si>
  <si>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</si>
  <si>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</si>
  <si>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</si>
  <si>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</si>
  <si>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</si>
  <si>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</si>
  <si>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</si>
  <si>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</si>
  <si>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</si>
  <si>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</si>
  <si>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</si>
  <si>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</si>
  <si>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</si>
  <si>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</si>
  <si>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</si>
  <si>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</si>
  <si>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</si>
  <si>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</si>
  <si>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</si>
  <si>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</si>
  <si>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</si>
  <si>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</si>
  <si>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</si>
  <si>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</si>
  <si>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</si>
  <si>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</si>
  <si>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</si>
  <si>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</si>
  <si>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</si>
  <si>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</si>
  <si>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</si>
  <si>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</si>
  <si>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</si>
  <si>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</si>
  <si>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</si>
  <si>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</si>
  <si>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</si>
  <si>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</si>
  <si>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</si>
  <si>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</si>
  <si>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</si>
  <si>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</si>
  <si>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</si>
  <si>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</si>
  <si>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</si>
  <si>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</si>
  <si>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</si>
  <si>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</si>
  <si>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</si>
  <si>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</si>
  <si>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</si>
  <si>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</si>
  <si>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</si>
  <si>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</si>
  <si>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</si>
  <si>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</si>
  <si>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</si>
  <si>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</si>
  <si>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</si>
  <si>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</si>
  <si>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</si>
  <si>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</si>
  <si>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</si>
  <si>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</si>
  <si>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</si>
  <si>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</si>
  <si>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</si>
  <si>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</si>
  <si>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</si>
  <si>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</si>
  <si>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</si>
  <si>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</si>
  <si>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</si>
  <si>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</si>
  <si>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</si>
  <si>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</si>
  <si>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</si>
  <si>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</si>
  <si>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</si>
  <si>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</si>
  <si>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</si>
  <si>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</si>
  <si>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</si>
  <si>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</si>
  <si>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</si>
  <si>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</si>
  <si>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</si>
  <si>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</si>
  <si>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</si>
  <si>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</si>
  <si>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</si>
  <si>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</si>
  <si>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</si>
  <si>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</si>
  <si>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</si>
  <si>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</si>
  <si>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</si>
  <si>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</si>
  <si>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</si>
  <si>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</si>
  <si>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</si>
  <si>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</si>
  <si>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</si>
  <si>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</si>
  <si>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</si>
  <si>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</si>
  <si>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</si>
  <si>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</si>
  <si>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</si>
  <si>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</si>
  <si>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</si>
  <si>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</si>
  <si>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</si>
  <si>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</si>
  <si>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</si>
  <si>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</si>
  <si>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</si>
  <si>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</si>
  <si>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</si>
  <si>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</si>
  <si>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</si>
  <si>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</si>
  <si>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</si>
  <si>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</si>
  <si>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</si>
  <si>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</si>
  <si>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</si>
  <si>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</si>
  <si>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</si>
  <si>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</si>
  <si>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</si>
  <si>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</si>
  <si>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</si>
  <si>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</si>
  <si>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</si>
  <si>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</si>
  <si>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</si>
  <si>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</si>
  <si>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</si>
  <si>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</si>
  <si>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</si>
  <si>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</si>
  <si>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</si>
  <si>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</si>
  <si>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</si>
  <si>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</si>
  <si>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</si>
  <si>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</si>
  <si>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</si>
  <si>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</si>
  <si>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</si>
  <si>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</si>
  <si>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</si>
  <si>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</si>
  <si>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</si>
  <si>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</si>
  <si>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</si>
  <si>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</si>
  <si>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</si>
  <si>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</si>
  <si>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</si>
  <si>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</si>
  <si>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</si>
  <si>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</si>
  <si>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</si>
  <si>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</si>
  <si>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</si>
  <si>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</si>
  <si>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</si>
  <si>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</si>
  <si>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</si>
  <si>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</si>
  <si>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</si>
  <si>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</si>
  <si>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</si>
  <si>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</si>
  <si>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</si>
  <si>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</si>
  <si>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</si>
  <si>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</si>
  <si>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</si>
  <si>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</si>
  <si>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</si>
  <si>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</si>
  <si>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</si>
  <si>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</si>
  <si>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</si>
  <si>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</si>
  <si>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</si>
  <si>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</si>
  <si>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</si>
  <si>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</si>
  <si>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</si>
  <si>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</si>
  <si>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</si>
  <si>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</si>
  <si>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</si>
  <si>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</si>
  <si>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</si>
  <si>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</si>
  <si>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</si>
  <si>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</si>
  <si>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</si>
  <si>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</si>
  <si>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</si>
  <si>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</si>
  <si>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</si>
  <si>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</si>
  <si>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</si>
  <si>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</si>
  <si>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</si>
  <si>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</si>
  <si>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</si>
  <si>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</si>
  <si>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</si>
  <si>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</si>
  <si>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</si>
  <si>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</si>
  <si>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</si>
  <si>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</si>
  <si>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</si>
  <si>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</si>
  <si>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</si>
  <si>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</si>
  <si>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</si>
  <si>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</si>
  <si>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</si>
  <si>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</si>
  <si>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</si>
  <si>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</si>
  <si>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</si>
  <si>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</si>
  <si>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</si>
  <si>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</si>
  <si>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</si>
  <si>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</si>
  <si>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</si>
  <si>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</si>
  <si>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</si>
  <si>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</si>
  <si>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</si>
  <si>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</si>
  <si>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</si>
  <si>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</si>
  <si>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</si>
  <si>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</si>
  <si>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</si>
  <si>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</si>
  <si>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</si>
  <si>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</si>
  <si>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</si>
  <si>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</si>
  <si>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</si>
  <si>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</si>
  <si>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</si>
  <si>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</si>
  <si>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</si>
  <si>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</si>
  <si>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</si>
  <si>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</si>
  <si>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</si>
  <si>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</si>
  <si>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</si>
  <si>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</si>
  <si>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</si>
  <si>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</si>
  <si>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</si>
  <si>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</si>
  <si>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</si>
  <si>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</si>
  <si>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</si>
  <si>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</si>
  <si>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</si>
  <si>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</si>
  <si>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</si>
  <si>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</si>
  <si>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</si>
  <si>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</si>
  <si>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</si>
  <si>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</si>
  <si>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</si>
  <si>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</si>
  <si>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</si>
  <si>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</si>
  <si>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</si>
  <si>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</si>
  <si>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</si>
  <si>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</si>
  <si>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</si>
  <si>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</si>
  <si>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</si>
  <si>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</si>
  <si>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</si>
  <si>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</si>
  <si>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</si>
  <si>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</si>
  <si>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</si>
  <si>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</si>
  <si>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</si>
  <si>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</si>
  <si>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</si>
  <si>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</si>
  <si>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</si>
  <si>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</si>
  <si>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</si>
  <si>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</si>
  <si>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</si>
  <si>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</si>
  <si>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</si>
  <si>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</si>
  <si>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</si>
  <si>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</si>
  <si>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</si>
  <si>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</si>
  <si>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</si>
  <si>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</si>
  <si>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</si>
  <si>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</si>
  <si>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</si>
  <si>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</si>
  <si>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</si>
  <si>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</si>
  <si>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</si>
  <si>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</si>
  <si>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</si>
  <si>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</si>
  <si>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</si>
  <si>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</si>
  <si>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</si>
  <si>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</si>
  <si>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</si>
  <si>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</si>
  <si>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</si>
  <si>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</si>
  <si>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</si>
  <si>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</si>
  <si>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</si>
  <si>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</si>
  <si>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</si>
  <si>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</si>
  <si>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</si>
  <si>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</si>
  <si>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</si>
  <si>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</si>
  <si>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</si>
  <si>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</si>
  <si>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</si>
  <si>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</si>
  <si>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</si>
  <si>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</si>
  <si>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</si>
  <si>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</si>
  <si>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</si>
  <si>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</si>
  <si>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</si>
  <si>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</si>
  <si>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</si>
  <si>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</si>
  <si>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</si>
  <si>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</si>
  <si>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</si>
  <si>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</si>
  <si>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</si>
  <si>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</si>
  <si>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</si>
  <si>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</si>
  <si>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</si>
  <si>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</si>
  <si>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</si>
  <si>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</si>
  <si>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</si>
  <si>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</si>
  <si>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</si>
  <si>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</si>
  <si>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</si>
  <si>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</si>
  <si>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</si>
  <si>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</si>
  <si>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</si>
  <si>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</si>
  <si>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</si>
  <si>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</si>
  <si>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</si>
  <si>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</si>
  <si>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</si>
  <si>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</si>
  <si>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</si>
  <si>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</si>
  <si>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</si>
  <si>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</si>
  <si>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</si>
  <si>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</si>
  <si>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</si>
  <si>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</si>
  <si>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</si>
  <si>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</si>
  <si>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</si>
  <si>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</si>
  <si>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</si>
  <si>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</si>
  <si>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</si>
  <si>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</si>
  <si>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</si>
  <si>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</si>
  <si>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</si>
  <si>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</si>
  <si>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</si>
  <si>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</si>
  <si>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</si>
  <si>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</si>
  <si>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</si>
  <si>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</si>
  <si>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</si>
  <si>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</si>
  <si>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</si>
  <si>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</si>
  <si>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</si>
  <si>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</si>
  <si>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</si>
  <si>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</si>
  <si>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</si>
  <si>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</si>
  <si>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</si>
  <si>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</si>
  <si>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</si>
  <si>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</si>
  <si>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</si>
  <si>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</si>
  <si>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</si>
  <si>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</si>
  <si>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</si>
  <si>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</si>
  <si>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</si>
  <si>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</si>
  <si>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</si>
  <si>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</si>
  <si>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</si>
  <si>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</si>
  <si>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</si>
  <si>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</si>
  <si>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</si>
  <si>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</si>
  <si>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</si>
  <si>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</si>
  <si>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</si>
  <si>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</si>
  <si>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</si>
  <si>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</si>
  <si>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</si>
  <si>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</si>
  <si>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</si>
  <si>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</si>
  <si>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</si>
  <si>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</si>
  <si>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</si>
  <si>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</si>
  <si>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</si>
  <si>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</si>
  <si>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</si>
  <si>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</si>
  <si>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</si>
  <si>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</si>
  <si>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</si>
  <si>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</si>
  <si>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</si>
  <si>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</si>
  <si>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</si>
  <si>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</si>
  <si>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</si>
  <si>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</si>
  <si>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</si>
  <si>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</si>
  <si>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</si>
  <si>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</si>
  <si>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</si>
  <si>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</si>
  <si>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</si>
  <si>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</si>
  <si>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</si>
  <si>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</si>
  <si>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</si>
  <si>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</si>
  <si>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</si>
  <si>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</si>
  <si>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</si>
  <si>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</si>
  <si>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</si>
  <si>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</si>
  <si>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</si>
  <si>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</si>
  <si>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</si>
  <si>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</si>
  <si>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</si>
  <si>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</si>
  <si>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</si>
  <si>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</si>
  <si>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</si>
  <si>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</si>
  <si>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</si>
  <si>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</si>
  <si>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</si>
  <si>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</si>
  <si>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</si>
  <si>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</si>
  <si>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</si>
  <si>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</si>
  <si>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</si>
  <si>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</si>
  <si>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</si>
  <si>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</si>
  <si>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</si>
  <si>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</si>
  <si>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</si>
  <si>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</si>
  <si>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</si>
  <si>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</si>
  <si>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</si>
  <si>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</si>
  <si>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</si>
  <si>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</si>
  <si>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</si>
  <si>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</si>
  <si>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</si>
  <si>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</si>
  <si>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</si>
  <si>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</si>
  <si>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</si>
  <si>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</si>
  <si>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</si>
  <si>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</si>
  <si>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</si>
  <si>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</si>
  <si>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</si>
  <si>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</si>
  <si>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</si>
  <si>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</si>
  <si>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</si>
  <si>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</si>
  <si>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</si>
  <si>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</si>
  <si>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</si>
  <si>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</si>
  <si>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</si>
  <si>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</si>
  <si>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</si>
  <si>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</si>
  <si>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</si>
  <si>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</si>
  <si>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</si>
  <si>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</si>
  <si>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</si>
  <si>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</si>
  <si>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</si>
  <si>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</si>
  <si>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</si>
  <si>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</si>
  <si>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</si>
  <si>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</si>
  <si>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</si>
  <si>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</si>
  <si>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</si>
  <si>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</si>
  <si>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</si>
  <si>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</si>
  <si>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</si>
  <si>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</si>
  <si>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</si>
  <si>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</si>
  <si>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</si>
  <si>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</si>
  <si>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</si>
  <si>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</si>
  <si>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</si>
  <si>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</si>
  <si>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</si>
  <si>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</si>
  <si>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</si>
  <si>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</si>
  <si>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</si>
  <si>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</si>
  <si>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</si>
  <si>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</si>
  <si>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</si>
  <si>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</si>
  <si>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</si>
  <si>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</si>
  <si>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</si>
  <si>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</si>
  <si>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</si>
  <si>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</si>
  <si>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</si>
  <si>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</si>
  <si>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</si>
  <si>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</si>
  <si>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</si>
  <si>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</si>
  <si>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</si>
  <si>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</si>
  <si>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</si>
  <si>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</si>
  <si>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</si>
  <si>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</si>
  <si>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</si>
  <si>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</si>
  <si>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</si>
  <si>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</si>
  <si>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</si>
  <si>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</si>
  <si>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</si>
  <si>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</si>
  <si>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</si>
  <si>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</si>
  <si>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</si>
  <si>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</si>
  <si>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</si>
  <si>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</si>
  <si>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</si>
  <si>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</si>
  <si>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</si>
  <si>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</si>
  <si>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</si>
  <si>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</si>
  <si>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</si>
  <si>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</si>
  <si>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</si>
  <si>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</si>
  <si>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</si>
  <si>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</si>
  <si>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</si>
  <si>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</si>
  <si>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</si>
  <si>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</si>
  <si>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</si>
  <si>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</si>
  <si>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</si>
  <si>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</si>
  <si>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</si>
  <si>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</si>
  <si>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</si>
  <si>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</si>
  <si>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</si>
  <si>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</si>
  <si>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</si>
  <si>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</si>
  <si>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</si>
  <si>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</si>
  <si>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</si>
  <si>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</si>
  <si>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</si>
  <si>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</si>
  <si>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</si>
  <si>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</si>
  <si>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</si>
  <si>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</si>
  <si>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</si>
  <si>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</si>
  <si>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</si>
  <si>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</si>
  <si>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</si>
  <si>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</si>
  <si>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</si>
  <si>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</si>
  <si>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</si>
  <si>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</si>
  <si>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</si>
  <si>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</si>
  <si>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</si>
  <si>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</si>
  <si>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</si>
  <si>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</si>
  <si>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</si>
  <si>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</si>
  <si>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</si>
  <si>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</si>
  <si>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</si>
  <si>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</si>
  <si>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</si>
  <si>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</si>
  <si>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</si>
  <si>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</si>
  <si>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</si>
  <si>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</si>
  <si>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</si>
  <si>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</si>
  <si>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</si>
  <si>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</si>
  <si>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</si>
  <si>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</si>
  <si>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</si>
  <si>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</si>
  <si>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</si>
  <si>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</si>
  <si>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</si>
  <si>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</si>
  <si>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</si>
  <si>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</si>
  <si>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</si>
  <si>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</si>
  <si>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</si>
  <si>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</si>
  <si>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</si>
  <si>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</si>
  <si>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</si>
  <si>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</si>
  <si>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</si>
  <si>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</si>
  <si>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</si>
  <si>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</si>
  <si>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</si>
  <si>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</si>
  <si>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</si>
  <si>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</si>
  <si>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</si>
  <si>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</si>
  <si>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</si>
  <si>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</si>
  <si>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</si>
  <si>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</si>
  <si>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</si>
  <si>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</si>
  <si>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</si>
  <si>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</si>
  <si>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</si>
  <si>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</si>
  <si>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</si>
  <si>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</si>
  <si>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</si>
  <si>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</si>
  <si>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</si>
  <si>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</si>
  <si>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</si>
  <si>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</si>
  <si>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</si>
  <si>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</si>
  <si>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</si>
  <si>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</si>
  <si>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</si>
  <si>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</si>
  <si>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</si>
  <si>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</si>
  <si>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</si>
  <si>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</si>
  <si>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</si>
  <si>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</si>
  <si>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</si>
  <si>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</si>
  <si>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</si>
  <si>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</si>
  <si>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</si>
  <si>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</si>
  <si>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</si>
  <si>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</si>
  <si>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</si>
  <si>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</si>
  <si>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</si>
  <si>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</si>
  <si>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</si>
  <si>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</si>
  <si>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</si>
  <si>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</si>
  <si>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</si>
  <si>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</si>
  <si>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</si>
  <si>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</si>
  <si>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</si>
  <si>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</si>
  <si>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</si>
  <si>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</si>
  <si>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</si>
  <si>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</si>
  <si>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</si>
  <si>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</si>
  <si>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</si>
  <si>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</si>
  <si>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</si>
  <si>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</si>
  <si>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</si>
  <si>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</si>
  <si>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</si>
  <si>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</si>
  <si>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</si>
  <si>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</si>
  <si>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</si>
  <si>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</si>
  <si>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</si>
  <si>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</si>
  <si>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</si>
  <si>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</si>
  <si>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</si>
  <si>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</si>
  <si>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</si>
  <si>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</si>
  <si>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</si>
  <si>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</si>
  <si>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</si>
  <si>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</si>
  <si>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</si>
  <si>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</si>
  <si>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</si>
  <si>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</si>
  <si>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</si>
  <si>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</si>
  <si>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</si>
  <si>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</si>
  <si>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</si>
  <si>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</si>
  <si>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</si>
  <si>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</si>
  <si>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</si>
  <si>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</si>
  <si>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</si>
  <si>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</si>
  <si>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</si>
  <si>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</si>
  <si>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</si>
  <si>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</si>
  <si>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</si>
  <si>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</si>
  <si>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</si>
  <si>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</si>
  <si>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</si>
  <si>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</si>
  <si>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</si>
  <si>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</si>
  <si>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</si>
  <si>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</si>
  <si>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</si>
  <si>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</si>
  <si>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</si>
  <si>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</si>
  <si>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</si>
  <si>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</si>
  <si>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</si>
  <si>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</si>
  <si>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</si>
  <si>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</si>
  <si>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</si>
  <si>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</si>
  <si>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</si>
  <si>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</si>
  <si>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</si>
  <si>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</si>
  <si>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</si>
  <si>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</si>
  <si>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</si>
  <si>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</si>
  <si>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</si>
  <si>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</si>
  <si>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</si>
  <si>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</si>
  <si>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</si>
  <si>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</si>
  <si>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</si>
  <si>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</si>
  <si>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</si>
  <si>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</si>
  <si>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</si>
  <si>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</si>
  <si>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</si>
  <si>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</si>
  <si>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</si>
  <si>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</si>
  <si>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</si>
  <si>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</si>
  <si>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</si>
  <si>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</si>
  <si>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</si>
  <si>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</si>
  <si>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</si>
  <si>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</si>
  <si>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</si>
  <si>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</si>
  <si>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</si>
  <si>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</si>
  <si>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</si>
  <si>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</si>
  <si>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</si>
  <si>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</si>
  <si>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</si>
  <si>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</si>
  <si>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</si>
  <si>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</si>
  <si>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</si>
  <si>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</si>
  <si>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</si>
  <si>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</si>
  <si>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</si>
  <si>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</si>
  <si>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</si>
  <si>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</si>
  <si>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</si>
  <si>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</si>
  <si>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</si>
  <si>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</si>
  <si>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</si>
  <si>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</si>
  <si>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</si>
  <si>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</si>
  <si>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</si>
  <si>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</si>
  <si>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</si>
  <si>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</si>
  <si>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</si>
  <si>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</si>
  <si>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</si>
  <si>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</si>
  <si>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</si>
  <si>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</si>
  <si>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</si>
  <si>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</si>
  <si>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</si>
  <si>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</si>
  <si>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</si>
  <si>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</si>
  <si>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</si>
  <si>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</si>
  <si>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</si>
  <si>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</si>
  <si>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</si>
  <si>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</si>
  <si>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</si>
  <si>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</si>
  <si>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</si>
  <si>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</si>
  <si>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</si>
  <si>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</si>
  <si>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</si>
  <si>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</si>
  <si>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</si>
  <si>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</si>
  <si>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</si>
  <si>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</si>
  <si>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</si>
  <si>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</si>
  <si>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</si>
  <si>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</si>
  <si>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</si>
  <si>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</si>
  <si>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</si>
  <si>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</si>
  <si>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</si>
  <si>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</si>
  <si>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</si>
  <si>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</si>
  <si>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</si>
  <si>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</si>
  <si>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</si>
  <si>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</si>
  <si>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</si>
  <si>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</si>
  <si>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</si>
  <si>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</si>
  <si>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</si>
  <si>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</si>
  <si>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</si>
  <si>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</si>
  <si>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</si>
  <si>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</si>
  <si>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</si>
  <si>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</si>
  <si>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</si>
  <si>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</si>
  <si>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</si>
  <si>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</si>
  <si>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</si>
  <si>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</si>
  <si>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</si>
  <si>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</si>
  <si>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</si>
  <si>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</si>
  <si>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</si>
  <si>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</si>
  <si>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</si>
  <si>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</si>
  <si>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</si>
  <si>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</si>
  <si>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</si>
  <si>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</si>
  <si>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</si>
  <si>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</si>
  <si>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</si>
  <si>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</si>
  <si>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</si>
  <si>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</si>
  <si>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</si>
  <si>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</si>
  <si>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</si>
  <si>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</si>
  <si>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</si>
  <si>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</si>
  <si>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</si>
  <si>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</si>
  <si>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</si>
  <si>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</si>
  <si>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</si>
  <si>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</si>
  <si>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</si>
  <si>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</si>
  <si>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</si>
  <si>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</si>
  <si>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</si>
  <si>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</si>
  <si>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</si>
  <si>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</si>
  <si>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</si>
  <si>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</si>
  <si>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</si>
  <si>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</si>
  <si>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</si>
  <si>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</si>
  <si>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</si>
  <si>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</si>
  <si>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</si>
  <si>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</si>
  <si>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</si>
  <si>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</si>
  <si>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</si>
  <si>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</si>
  <si>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</si>
  <si>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</si>
  <si>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</si>
  <si>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</si>
  <si>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</si>
  <si>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</si>
  <si>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</si>
  <si>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</si>
  <si>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</si>
  <si>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</si>
  <si>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</si>
  <si>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</si>
  <si>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</si>
  <si>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</si>
  <si>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</si>
  <si>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</si>
  <si>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</si>
  <si>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</si>
  <si>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</si>
  <si>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</si>
  <si>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</si>
  <si>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</si>
  <si>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</si>
  <si>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</si>
  <si>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</si>
  <si>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</si>
  <si>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</si>
  <si>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</si>
  <si>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</si>
  <si>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</si>
  <si>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</si>
  <si>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</si>
  <si>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</si>
  <si>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</si>
  <si>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</si>
  <si>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</si>
  <si>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</si>
  <si>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</si>
  <si>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</si>
  <si>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</si>
  <si>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</si>
  <si>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</si>
  <si>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</si>
  <si>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</si>
  <si>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</si>
  <si>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</si>
  <si>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</si>
  <si>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</si>
  <si>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</si>
  <si>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</si>
  <si>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</si>
  <si>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</si>
  <si>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</si>
  <si>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</si>
  <si>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</si>
  <si>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</si>
  <si>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</si>
  <si>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</si>
  <si>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</si>
  <si>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</si>
  <si>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</si>
  <si>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</si>
  <si>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</si>
  <si>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</si>
  <si>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</si>
  <si>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</si>
  <si>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</si>
  <si>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</si>
  <si>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</si>
  <si>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</si>
  <si>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</si>
  <si>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</si>
  <si>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</si>
  <si>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</si>
  <si>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</si>
  <si>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</si>
  <si>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</si>
  <si>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</si>
  <si>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</si>
  <si>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</si>
  <si>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</si>
  <si>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</si>
  <si>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</si>
  <si>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</si>
  <si>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</si>
  <si>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</si>
  <si>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</si>
  <si>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</si>
  <si>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</si>
  <si>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</si>
  <si>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</si>
  <si>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</si>
  <si>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</si>
  <si>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</si>
  <si>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</si>
  <si>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</si>
  <si>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</si>
  <si>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</si>
  <si>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</si>
  <si>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</si>
  <si>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</si>
  <si>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</si>
  <si>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</si>
  <si>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</si>
  <si>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</si>
  <si>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</si>
  <si>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</si>
  <si>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</si>
  <si>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</si>
  <si>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</si>
  <si>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</si>
  <si>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</si>
  <si>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</si>
  <si>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</si>
  <si>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</si>
  <si>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</si>
  <si>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</si>
  <si>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</si>
  <si>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</si>
  <si>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</si>
  <si>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</si>
  <si>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</si>
  <si>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</si>
  <si>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</si>
  <si>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</si>
  <si>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</si>
  <si>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</si>
  <si>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</si>
  <si>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</si>
  <si>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</si>
  <si>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</si>
  <si>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</si>
  <si>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</si>
  <si>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</si>
  <si>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</si>
  <si>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</si>
  <si>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</si>
  <si>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</si>
  <si>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</si>
  <si>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</si>
  <si>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</si>
  <si>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</si>
  <si>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</si>
  <si>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</si>
  <si>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</si>
  <si>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</si>
  <si>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</si>
  <si>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</si>
  <si>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</si>
  <si>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</si>
  <si>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</si>
  <si>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</si>
  <si>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</si>
  <si>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</si>
  <si>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</si>
  <si>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</si>
  <si>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</si>
  <si>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</si>
  <si>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</si>
  <si>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</si>
  <si>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</si>
  <si>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</si>
  <si>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</si>
  <si>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</si>
  <si>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</si>
  <si>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</si>
  <si>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</si>
  <si>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</si>
  <si>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</si>
  <si>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</si>
  <si>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</si>
  <si>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</si>
  <si>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</si>
  <si>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</si>
  <si>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</si>
  <si>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</si>
  <si>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</si>
  <si>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</si>
  <si>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</si>
  <si>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</si>
  <si>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</si>
  <si>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</si>
  <si>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</si>
  <si>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</si>
  <si>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</si>
  <si>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</si>
  <si>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</si>
  <si>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</si>
  <si>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</si>
  <si>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</si>
  <si>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</si>
  <si>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</si>
  <si>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</si>
  <si>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</si>
  <si>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</si>
  <si>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</si>
  <si>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</si>
  <si>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</si>
  <si>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</si>
  <si>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</si>
  <si>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</si>
  <si>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</si>
  <si>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</si>
  <si>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</si>
  <si>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</si>
  <si>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</si>
  <si>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</si>
  <si>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</si>
  <si>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</si>
  <si>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</si>
  <si>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</si>
  <si>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</si>
  <si>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</si>
  <si>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</si>
  <si>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</si>
  <si>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</si>
  <si>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</si>
  <si>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</si>
  <si>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</si>
  <si>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</si>
  <si>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</si>
  <si>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</si>
  <si>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</si>
  <si>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</si>
  <si>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</si>
  <si>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</si>
  <si>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</si>
  <si>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</si>
  <si>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</si>
  <si>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</si>
  <si>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</si>
  <si>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</si>
  <si>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</si>
  <si>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</si>
  <si>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</si>
  <si>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</si>
  <si>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</si>
  <si>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</si>
  <si>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</si>
  <si>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</si>
  <si>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</si>
  <si>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</si>
  <si>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</si>
  <si>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</si>
  <si>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</si>
  <si>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</si>
  <si>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</si>
  <si>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</si>
  <si>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</si>
  <si>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</si>
  <si>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</si>
  <si>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</si>
  <si>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</si>
  <si>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</si>
  <si>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</si>
  <si>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</si>
  <si>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</si>
  <si>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</si>
  <si>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</si>
  <si>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</si>
  <si>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</si>
  <si>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</si>
  <si>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</si>
  <si>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</si>
  <si>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</si>
  <si>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</si>
  <si>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</si>
  <si>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</si>
  <si>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</si>
  <si>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</si>
  <si>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</si>
  <si>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</si>
  <si>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</si>
  <si>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</si>
  <si>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</si>
  <si>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</si>
  <si>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</si>
  <si>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</si>
  <si>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</si>
  <si>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</si>
  <si>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</si>
  <si>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</si>
  <si>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</si>
  <si>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</si>
  <si>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</si>
  <si>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</si>
  <si>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</si>
  <si>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</si>
  <si>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</si>
  <si>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</si>
  <si>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</si>
  <si>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</si>
  <si>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</si>
  <si>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</si>
  <si>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</si>
  <si>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</si>
  <si>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</si>
  <si>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</si>
  <si>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</si>
  <si>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</si>
  <si>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</si>
  <si>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</si>
  <si>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</si>
  <si>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</si>
  <si>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</si>
  <si>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</si>
  <si>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</si>
  <si>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</si>
  <si>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</si>
  <si>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</si>
  <si>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</si>
  <si>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</si>
  <si>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</si>
  <si>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</si>
  <si>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</si>
  <si>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</si>
  <si>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</si>
  <si>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</si>
  <si>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</si>
  <si>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</si>
  <si>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</si>
  <si>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</si>
  <si>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</si>
  <si>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</si>
  <si>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</si>
  <si>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</si>
  <si>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</si>
  <si>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</si>
  <si>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</si>
  <si>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</si>
  <si>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</si>
  <si>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</si>
  <si>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</si>
  <si>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</si>
  <si>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</si>
  <si>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</si>
  <si>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</si>
  <si>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</si>
  <si>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</si>
  <si>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</si>
  <si>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</si>
  <si>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</si>
  <si>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</si>
  <si>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</si>
  <si>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</si>
  <si>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</si>
  <si>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</si>
  <si>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</si>
  <si>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</si>
  <si>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</si>
  <si>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</si>
  <si>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</si>
  <si>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</si>
  <si>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</si>
  <si>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</si>
  <si>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</si>
  <si>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</si>
  <si>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</si>
  <si>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</si>
  <si>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</si>
  <si>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</si>
  <si>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</si>
  <si>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</si>
  <si>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</si>
  <si>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</si>
  <si>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</si>
  <si>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</si>
  <si>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</si>
  <si>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</si>
  <si>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</si>
  <si>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</si>
  <si>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</si>
  <si>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</si>
  <si>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</si>
  <si>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</si>
  <si>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</si>
  <si>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</si>
  <si>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</si>
  <si>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</si>
  <si>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</si>
  <si>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</si>
  <si>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</si>
  <si>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</si>
  <si>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</si>
  <si>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</si>
  <si>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</si>
  <si>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</si>
  <si>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</si>
  <si>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</si>
  <si>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</si>
  <si>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</si>
  <si>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</si>
  <si>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</si>
  <si>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</si>
  <si>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</si>
  <si>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</si>
  <si>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</si>
  <si>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</si>
  <si>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</si>
  <si>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</si>
  <si>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</si>
  <si>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</si>
  <si>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</si>
  <si>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</si>
  <si>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</si>
  <si>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</si>
  <si>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</si>
  <si>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</si>
  <si>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</si>
  <si>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</si>
  <si>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</si>
  <si>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</si>
  <si>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</si>
  <si>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</si>
  <si>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</si>
  <si>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</si>
  <si>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</si>
  <si>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</si>
  <si>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</si>
  <si>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</si>
  <si>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</si>
  <si>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</si>
  <si>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</si>
  <si>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</si>
  <si>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</si>
  <si>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</si>
  <si>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</si>
  <si>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</si>
  <si>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</si>
  <si>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</si>
  <si>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</si>
  <si>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</si>
  <si>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</si>
  <si>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</si>
  <si>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</si>
  <si>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</si>
  <si>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</si>
  <si>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</si>
  <si>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</si>
  <si>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</si>
  <si>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</si>
  <si>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</si>
  <si>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</si>
  <si>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</si>
  <si>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</si>
  <si>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</si>
  <si>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</si>
  <si>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</si>
  <si>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</si>
  <si>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</si>
  <si>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</si>
  <si>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</si>
  <si>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</si>
  <si>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</si>
  <si>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</si>
  <si>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</si>
  <si>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</si>
  <si>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</si>
  <si>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</si>
  <si>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</si>
  <si>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</si>
  <si>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</si>
  <si>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</si>
  <si>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</si>
  <si>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</si>
  <si>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</si>
  <si>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</si>
  <si>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</si>
  <si>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</si>
  <si>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</si>
  <si>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</si>
  <si>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</si>
  <si>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</si>
  <si>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</si>
  <si>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</si>
  <si>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</si>
  <si>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</si>
  <si>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</si>
  <si>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</si>
  <si>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</si>
  <si>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</si>
  <si>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</si>
  <si>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</si>
  <si>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</si>
  <si>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</si>
  <si>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</si>
  <si>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</si>
  <si>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</si>
  <si>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</si>
  <si>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</si>
  <si>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</si>
  <si>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</si>
  <si>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</si>
  <si>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</si>
  <si>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</si>
  <si>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</si>
  <si>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</si>
  <si>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</si>
  <si>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</si>
  <si>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</si>
  <si>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</si>
  <si>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</si>
  <si>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</si>
  <si>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</si>
  <si>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</si>
  <si>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</si>
  <si>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</si>
  <si>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</si>
  <si>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</si>
  <si>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</si>
  <si>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</si>
  <si>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</si>
  <si>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</si>
  <si>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</si>
  <si>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</si>
  <si>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</si>
  <si>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</si>
  <si>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</si>
  <si>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</si>
  <si>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</si>
  <si>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</si>
  <si>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</si>
  <si>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</si>
  <si>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</si>
  <si>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</si>
  <si>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</si>
  <si>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</si>
  <si>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</si>
  <si>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</si>
  <si>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</si>
  <si>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</si>
  <si>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</si>
  <si>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</si>
  <si>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</si>
  <si>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</si>
  <si>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</si>
  <si>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</si>
  <si>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</si>
  <si>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</si>
  <si>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</si>
  <si>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</si>
  <si>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</si>
  <si>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</si>
  <si>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</si>
  <si>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</si>
  <si>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</si>
  <si>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</si>
  <si>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</si>
  <si>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</si>
  <si>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</si>
  <si>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</si>
  <si>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</si>
  <si>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</si>
  <si>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</si>
  <si>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</si>
  <si>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</si>
  <si>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</si>
  <si>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</si>
  <si>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</si>
  <si>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</si>
  <si>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</si>
  <si>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</si>
  <si>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</si>
  <si>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</si>
  <si>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</si>
  <si>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</si>
  <si>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</si>
  <si>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</si>
  <si>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</si>
  <si>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</si>
  <si>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</si>
  <si>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</si>
  <si>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</si>
  <si>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</si>
  <si>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</si>
  <si>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</si>
  <si>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</si>
  <si>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</si>
  <si>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</si>
  <si>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</si>
  <si>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</si>
  <si>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</si>
  <si>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</si>
  <si>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</si>
  <si>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</si>
  <si>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</si>
  <si>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</si>
  <si>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</si>
  <si>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</si>
  <si>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</si>
  <si>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</si>
  <si>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</si>
  <si>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</si>
  <si>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</si>
  <si>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</si>
  <si>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</si>
  <si>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</si>
  <si>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</si>
  <si>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</si>
  <si>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</si>
  <si>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</si>
  <si>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</si>
  <si>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</si>
  <si>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</si>
  <si>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</si>
  <si>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</si>
  <si>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</si>
  <si>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</si>
  <si>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</si>
  <si>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</si>
  <si>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</si>
  <si>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</si>
  <si>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</si>
  <si>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</si>
  <si>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</si>
  <si>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</si>
  <si>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</si>
  <si>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</si>
  <si>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</si>
  <si>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</si>
  <si>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</si>
  <si>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</si>
  <si>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</si>
  <si>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</si>
  <si>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</si>
  <si>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</si>
  <si>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</si>
  <si>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</si>
  <si>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</si>
  <si>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</si>
  <si>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</si>
  <si>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</si>
  <si>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</si>
  <si>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</si>
  <si>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</si>
  <si>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</si>
  <si>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</si>
  <si>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</si>
  <si>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</si>
  <si>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</si>
  <si>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</si>
  <si>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</si>
  <si>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</si>
  <si>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</si>
  <si>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</si>
  <si>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</si>
  <si>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</si>
  <si>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</si>
  <si>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</si>
  <si>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</si>
  <si>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</si>
  <si>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</si>
  <si>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</si>
  <si>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</si>
  <si>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</si>
  <si>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</si>
  <si>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</si>
  <si>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</si>
  <si>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</si>
  <si>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</si>
  <si>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</si>
  <si>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</si>
  <si>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</si>
  <si>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</si>
  <si>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</si>
  <si>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</si>
  <si>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</si>
  <si>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</si>
  <si>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</si>
  <si>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</si>
  <si>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</si>
  <si>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</si>
  <si>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</si>
  <si>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</si>
  <si>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</si>
  <si>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</si>
  <si>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</si>
  <si>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</si>
  <si>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</si>
  <si>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</si>
  <si>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</si>
  <si>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</si>
  <si>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</si>
  <si>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</si>
  <si>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</si>
  <si>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</si>
  <si>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</si>
  <si>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</si>
  <si>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</si>
  <si>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</si>
  <si>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</si>
  <si>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</si>
  <si>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</si>
  <si>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</si>
  <si>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</si>
  <si>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</si>
  <si>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</si>
  <si>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</si>
  <si>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</si>
  <si>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</si>
  <si>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</si>
  <si>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</si>
  <si>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</si>
  <si>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</si>
  <si>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</si>
  <si>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</si>
  <si>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</si>
  <si>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</si>
  <si>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</si>
  <si>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</si>
  <si>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</si>
  <si>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</si>
  <si>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</si>
  <si>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</si>
  <si>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</si>
  <si>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</si>
  <si>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</si>
  <si>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</si>
  <si>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</si>
  <si>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</si>
  <si>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</si>
  <si>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</si>
  <si>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</si>
  <si>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</si>
  <si>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</si>
  <si>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</si>
  <si>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</si>
  <si>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</si>
  <si>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</si>
  <si>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</si>
  <si>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</si>
  <si>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</si>
  <si>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</si>
  <si>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</si>
  <si>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</si>
  <si>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</si>
  <si>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</si>
  <si>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</si>
  <si>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</si>
  <si>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</si>
  <si>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</si>
  <si>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</si>
  <si>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</si>
  <si>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</si>
  <si>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</si>
  <si>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</si>
  <si>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</si>
  <si>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</si>
  <si>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</si>
  <si>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</si>
  <si>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</si>
  <si>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</si>
  <si>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</si>
  <si>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</si>
  <si>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</si>
  <si>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</si>
  <si>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</si>
  <si>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</si>
  <si>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</si>
  <si>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</si>
  <si>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</si>
  <si>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</si>
  <si>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</si>
  <si>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</si>
  <si>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</si>
  <si>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</si>
  <si>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</si>
  <si>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</si>
  <si>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</si>
  <si>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</si>
  <si>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</si>
  <si>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</si>
  <si>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</si>
  <si>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</si>
  <si>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</si>
  <si>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</si>
  <si>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</si>
  <si>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</si>
  <si>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</si>
  <si>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</si>
  <si>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</si>
  <si>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</si>
  <si>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</si>
  <si>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</si>
  <si>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</si>
  <si>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</si>
  <si>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</si>
  <si>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</si>
  <si>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</si>
  <si>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</si>
  <si>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</si>
  <si>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</si>
  <si>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</si>
  <si>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</si>
  <si>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</si>
  <si>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</si>
  <si>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</si>
  <si>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</si>
  <si>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</si>
  <si>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</si>
  <si>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</si>
  <si>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</si>
  <si>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</si>
  <si>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</si>
  <si>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</si>
  <si>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</si>
  <si>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</si>
  <si>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</si>
  <si>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</si>
  <si>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</si>
  <si>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</si>
  <si>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</si>
  <si>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</si>
  <si>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</si>
  <si>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</si>
  <si>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</si>
  <si>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</si>
  <si>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</si>
  <si>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</si>
  <si>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</si>
  <si>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</si>
  <si>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</si>
  <si>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</si>
  <si>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</si>
  <si>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</si>
  <si>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</si>
  <si>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</si>
  <si>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</si>
  <si>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</si>
  <si>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</si>
  <si>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</si>
  <si>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</si>
  <si>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</si>
  <si>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</si>
  <si>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</si>
  <si>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</si>
  <si>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</si>
  <si>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</si>
  <si>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</si>
  <si>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</si>
  <si>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</si>
  <si>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</si>
  <si>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</si>
  <si>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</si>
  <si>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</si>
  <si>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</si>
  <si>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</si>
  <si>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</si>
  <si>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</si>
  <si>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</si>
  <si>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</si>
  <si>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</si>
  <si>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</si>
  <si>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</si>
  <si>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</si>
  <si>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</si>
  <si>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</si>
  <si>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</si>
  <si>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</si>
  <si>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</si>
  <si>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</si>
  <si>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</si>
  <si>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</si>
  <si>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</si>
  <si>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</si>
  <si>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</si>
  <si>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</si>
  <si>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</si>
  <si>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</si>
  <si>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</si>
  <si>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</si>
  <si>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</si>
  <si>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</si>
  <si>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</si>
  <si>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</si>
  <si>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</si>
  <si>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</si>
  <si>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</si>
  <si>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</si>
  <si>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</si>
  <si>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</si>
  <si>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</si>
  <si>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</si>
  <si>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</si>
  <si>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</si>
  <si>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</si>
  <si>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</si>
  <si>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</si>
  <si>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</si>
  <si>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</si>
  <si>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</si>
  <si>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</si>
  <si>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</si>
  <si>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</si>
  <si>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</si>
  <si>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</si>
  <si>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</si>
  <si>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</si>
  <si>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</si>
  <si>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</si>
  <si>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</si>
  <si>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</si>
  <si>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</si>
  <si>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</si>
  <si>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</si>
  <si>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</si>
  <si>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</si>
  <si>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</si>
  <si>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</si>
  <si>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</si>
  <si>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</si>
  <si>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</si>
  <si>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</si>
  <si>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</si>
  <si>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</si>
  <si>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</si>
  <si>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</si>
  <si>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</si>
  <si>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</si>
  <si>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</si>
  <si>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</si>
  <si>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</si>
  <si>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</si>
  <si>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</si>
  <si>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</si>
  <si>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</si>
  <si>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</si>
  <si>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</si>
  <si>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</si>
  <si>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</si>
  <si>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</si>
  <si>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</si>
  <si>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</si>
  <si>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</si>
  <si>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</si>
  <si>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</si>
  <si>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</si>
  <si>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</si>
  <si>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</si>
  <si>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</si>
  <si>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</si>
  <si>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</si>
  <si>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</si>
  <si>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</si>
  <si>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</si>
  <si>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</si>
  <si>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</si>
  <si>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</si>
  <si>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</si>
  <si>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</si>
  <si>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</si>
  <si>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</si>
  <si>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</si>
  <si>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</si>
  <si>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</si>
  <si>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</si>
  <si>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</si>
  <si>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</si>
  <si>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</si>
  <si>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</si>
  <si>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</si>
  <si>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</si>
  <si>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</si>
  <si>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</si>
  <si>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</si>
  <si>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</si>
  <si>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</si>
  <si>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</si>
  <si>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</si>
  <si>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</si>
  <si>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</si>
  <si>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</si>
  <si>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</si>
  <si>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</si>
  <si>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</si>
  <si>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</si>
  <si>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</si>
  <si>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</si>
  <si>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</si>
  <si>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</si>
  <si>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</si>
  <si>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</si>
  <si>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</si>
  <si>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</si>
  <si>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</si>
  <si>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</si>
  <si>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</si>
  <si>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</si>
  <si>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</si>
  <si>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</si>
  <si>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</si>
  <si>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</si>
  <si>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</si>
  <si>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</si>
  <si>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</si>
  <si>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</si>
  <si>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</si>
  <si>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</si>
  <si>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</si>
  <si>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</si>
  <si>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</si>
  <si>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</si>
  <si>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</si>
  <si>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</si>
  <si>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</si>
  <si>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</si>
  <si>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</si>
  <si>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</si>
  <si>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</si>
  <si>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</si>
  <si>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</si>
  <si>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</si>
  <si>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</si>
  <si>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</si>
  <si>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</si>
  <si>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</si>
  <si>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</si>
  <si>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</si>
  <si>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</si>
  <si>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</si>
  <si>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</si>
  <si>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</si>
  <si>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</si>
  <si>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</si>
  <si>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</si>
  <si>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</si>
  <si>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</si>
  <si>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</si>
  <si>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</si>
  <si>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</si>
  <si>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</si>
  <si>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</si>
  <si>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</si>
  <si>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</si>
  <si>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</si>
  <si>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</si>
  <si>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</si>
  <si>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</si>
  <si>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</si>
  <si>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</si>
  <si>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</si>
  <si>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</si>
  <si>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</si>
  <si>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</si>
  <si>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</si>
  <si>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</si>
  <si>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</si>
  <si>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</si>
  <si>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</si>
  <si>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</si>
  <si>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</si>
  <si>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</si>
  <si>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</si>
  <si>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</si>
  <si>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</si>
  <si>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</si>
  <si>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</si>
  <si>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</si>
  <si>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</si>
  <si>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</si>
  <si>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</si>
  <si>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</si>
  <si>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</si>
  <si>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</si>
  <si>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</si>
  <si>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</si>
  <si>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</si>
  <si>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</si>
  <si>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</si>
  <si>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</si>
  <si>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</si>
  <si>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</si>
  <si>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</si>
  <si>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</si>
  <si>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</si>
  <si>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</si>
  <si>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</si>
  <si>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</si>
  <si>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</si>
  <si>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</si>
  <si>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</si>
  <si>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</si>
  <si>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</si>
  <si>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</si>
  <si>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</si>
  <si>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</si>
  <si>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</si>
  <si>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</si>
  <si>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</si>
  <si>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</si>
  <si>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</si>
  <si>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</si>
  <si>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</si>
  <si>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</si>
  <si>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</si>
  <si>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</si>
  <si>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</si>
  <si>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</si>
  <si>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</si>
  <si>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</si>
  <si>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</si>
  <si>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</si>
  <si>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</si>
  <si>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</si>
  <si>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</si>
  <si>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</si>
  <si>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</si>
  <si>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</si>
  <si>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</si>
  <si>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</si>
  <si>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</si>
  <si>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</si>
  <si>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</si>
  <si>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</si>
  <si>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</si>
  <si>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</si>
  <si>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</si>
  <si>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</si>
  <si>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</si>
  <si>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</si>
  <si>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</si>
  <si>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</si>
  <si>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</si>
  <si>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</si>
  <si>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</si>
  <si>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</si>
  <si>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</si>
  <si>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</si>
  <si>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</si>
  <si>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</si>
  <si>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</si>
  <si>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</si>
  <si>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</si>
  <si>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</si>
  <si>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</si>
  <si>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</si>
  <si>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</si>
  <si>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</si>
  <si>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</si>
  <si>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</si>
  <si>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</si>
  <si>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</si>
  <si>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</si>
  <si>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</si>
  <si>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</si>
  <si>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</si>
  <si>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</si>
  <si>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</si>
  <si>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</si>
  <si>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</si>
  <si>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</si>
  <si>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</si>
  <si>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</si>
  <si>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</si>
  <si>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</si>
  <si>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</si>
  <si>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</si>
  <si>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</si>
  <si>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</si>
  <si>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</si>
  <si>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</si>
  <si>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</si>
  <si>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</si>
  <si>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</si>
  <si>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</si>
  <si>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</si>
  <si>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</si>
  <si>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</si>
  <si>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</si>
  <si>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</si>
  <si>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</si>
  <si>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</si>
  <si>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</si>
  <si>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</si>
  <si>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</si>
  <si>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</si>
  <si>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</si>
  <si>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</si>
  <si>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</si>
  <si>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</si>
  <si>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</si>
  <si>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</si>
  <si>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</si>
  <si>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</si>
  <si>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</si>
  <si>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</si>
  <si>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</si>
  <si>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</si>
  <si>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</si>
  <si>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</si>
  <si>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</si>
  <si>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</si>
  <si>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</si>
  <si>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</si>
  <si>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</si>
  <si>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</si>
  <si>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</si>
  <si>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</si>
  <si>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</si>
  <si>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</si>
  <si>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</si>
  <si>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</si>
  <si>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</si>
  <si>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</si>
  <si>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</si>
  <si>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</si>
  <si>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</si>
  <si>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</si>
  <si>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</si>
  <si>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</si>
  <si>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</si>
  <si>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</si>
  <si>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</si>
  <si>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</si>
  <si>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</si>
  <si>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</si>
  <si>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</si>
  <si>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</si>
  <si>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</si>
  <si>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</si>
  <si>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</si>
  <si>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</si>
  <si>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</si>
  <si>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</si>
  <si>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</si>
  <si>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</si>
  <si>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</si>
  <si>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</si>
  <si>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</si>
  <si>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</si>
  <si>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</si>
  <si>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</si>
  <si>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</si>
  <si>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</si>
  <si>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</si>
  <si>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</si>
  <si>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</si>
  <si>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</si>
  <si>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</si>
  <si>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</si>
  <si>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</si>
  <si>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</si>
  <si>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</si>
  <si>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</si>
  <si>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</si>
  <si>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</si>
  <si>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</si>
  <si>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</si>
  <si>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</si>
  <si>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</si>
  <si>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</si>
  <si>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</si>
  <si>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</si>
  <si>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</si>
  <si>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</si>
  <si>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</si>
  <si>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</si>
  <si>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</si>
  <si>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</si>
  <si>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</si>
  <si>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</si>
  <si>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</si>
  <si>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</si>
  <si>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</si>
  <si>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</si>
  <si>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</si>
  <si>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</si>
  <si>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</si>
  <si>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</si>
  <si>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</si>
  <si>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</si>
  <si>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</si>
  <si>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</si>
  <si>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</si>
  <si>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</si>
  <si>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</si>
  <si>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</si>
  <si>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</si>
  <si>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</si>
  <si>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</si>
  <si>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</si>
  <si>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</si>
  <si>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</si>
  <si>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</si>
  <si>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</si>
  <si>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</si>
  <si>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</si>
  <si>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</si>
  <si>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</si>
  <si>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</si>
  <si>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</si>
  <si>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</si>
  <si>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</si>
  <si>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</si>
  <si>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</si>
  <si>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</si>
  <si>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</si>
  <si>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</si>
  <si>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</si>
  <si>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</si>
  <si>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</si>
  <si>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</si>
  <si>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</si>
  <si>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</si>
  <si>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</si>
  <si>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</si>
  <si>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</si>
  <si>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</si>
  <si>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</si>
  <si>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</si>
  <si>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</si>
  <si>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</si>
  <si>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</si>
  <si>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</si>
  <si>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</si>
  <si>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</si>
  <si>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</si>
  <si>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</si>
  <si>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</si>
  <si>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</si>
  <si>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</si>
  <si>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</si>
  <si>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</si>
  <si>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</si>
  <si>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</si>
  <si>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</si>
  <si>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</si>
  <si>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</si>
  <si>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</si>
  <si>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</si>
  <si>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</si>
  <si>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</si>
  <si>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</si>
  <si>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</si>
  <si>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</si>
  <si>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</si>
  <si>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</si>
  <si>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</si>
  <si>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</si>
  <si>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</si>
  <si>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</si>
  <si>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</si>
  <si>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</si>
  <si>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</si>
  <si>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</si>
  <si>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</si>
  <si>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</si>
  <si>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</si>
  <si>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</si>
  <si>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</si>
  <si>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</si>
  <si>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</si>
  <si>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</si>
  <si>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</si>
  <si>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</si>
  <si>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</si>
  <si>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</si>
  <si>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</si>
  <si>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</si>
  <si>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</si>
  <si>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</si>
  <si>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</si>
  <si>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</si>
  <si>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</si>
  <si>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</si>
  <si>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</si>
  <si>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</si>
  <si>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</si>
  <si>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</si>
  <si>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</si>
  <si>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</si>
  <si>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</si>
  <si>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</si>
  <si>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</si>
  <si>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</si>
  <si>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</si>
  <si>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</si>
  <si>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</si>
  <si>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</si>
  <si>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</si>
  <si>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</si>
  <si>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</si>
  <si>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</si>
  <si>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</si>
  <si>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</si>
  <si>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</si>
  <si>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</si>
  <si>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</si>
  <si>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</si>
  <si>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</si>
  <si>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</si>
  <si>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</si>
  <si>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</si>
  <si>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</si>
  <si>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</si>
  <si>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</si>
  <si>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</si>
  <si>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</si>
  <si>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</si>
  <si>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</si>
  <si>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</si>
  <si>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</si>
  <si>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</si>
  <si>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</si>
  <si>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</si>
  <si>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</si>
  <si>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</si>
  <si>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</si>
  <si>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</si>
  <si>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</si>
  <si>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</si>
  <si>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</si>
  <si>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</si>
  <si>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</si>
  <si>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</si>
  <si>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</si>
  <si>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</si>
  <si>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</si>
  <si>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</si>
  <si>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</si>
  <si>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</si>
  <si>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</si>
  <si>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</si>
  <si>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</si>
  <si>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</si>
  <si>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</si>
  <si>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</si>
  <si>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</si>
  <si>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</si>
  <si>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</si>
  <si>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</si>
  <si>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</si>
  <si>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</si>
  <si>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</si>
  <si>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</si>
  <si>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</si>
  <si>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</si>
  <si>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</si>
  <si>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</si>
  <si>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</si>
  <si>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</si>
  <si>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</si>
  <si>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</si>
  <si>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</si>
  <si>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</si>
  <si>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</si>
  <si>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</si>
  <si>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</si>
  <si>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</si>
  <si>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</si>
  <si>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</si>
  <si>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</si>
  <si>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</si>
  <si>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</si>
  <si>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</si>
  <si>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</si>
  <si>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</si>
  <si>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</si>
  <si>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</si>
  <si>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</si>
  <si>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</si>
  <si>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</si>
  <si>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</si>
  <si>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</si>
  <si>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</si>
  <si>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</si>
  <si>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</si>
  <si>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</si>
  <si>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</si>
  <si>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</si>
  <si>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</si>
  <si>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</si>
  <si>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</si>
  <si>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</si>
  <si>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</si>
  <si>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</si>
  <si>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</si>
  <si>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</si>
  <si>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</si>
  <si>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</si>
  <si>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</si>
  <si>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</si>
  <si>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</si>
  <si>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</si>
  <si>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</si>
  <si>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</si>
  <si>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</si>
  <si>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</si>
  <si>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</si>
  <si>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</si>
  <si>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</si>
  <si>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</si>
  <si>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</si>
  <si>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</si>
  <si>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</si>
  <si>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</si>
  <si>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</si>
  <si>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</si>
  <si>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</si>
  <si>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</si>
  <si>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</si>
  <si>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</si>
  <si>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</si>
  <si>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</si>
  <si>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</si>
  <si>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</si>
  <si>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</si>
  <si>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</si>
  <si>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</si>
  <si>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</si>
  <si>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</si>
  <si>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</si>
  <si>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</si>
  <si>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</si>
  <si>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</si>
  <si>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</si>
  <si>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</si>
  <si>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</si>
  <si>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</si>
  <si>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</si>
  <si>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</si>
  <si>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</si>
  <si>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</si>
  <si>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</si>
  <si>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</si>
  <si>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</si>
  <si>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</si>
  <si>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</si>
  <si>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</si>
  <si>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</si>
  <si>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</si>
  <si>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</si>
  <si>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</si>
  <si>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</si>
  <si>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</si>
  <si>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</si>
  <si>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</si>
  <si>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</si>
  <si>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</si>
  <si>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</si>
  <si>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</si>
  <si>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</si>
  <si>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</si>
  <si>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</si>
  <si>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</si>
  <si>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</si>
  <si>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</si>
  <si>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</si>
  <si>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</si>
  <si>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</si>
  <si>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</si>
  <si>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</si>
  <si>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</si>
  <si>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</si>
  <si>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</si>
  <si>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</si>
  <si>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</si>
  <si>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</si>
  <si>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</si>
  <si>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</si>
  <si>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</si>
  <si>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</si>
  <si>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</si>
  <si>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</si>
  <si>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</si>
  <si>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</si>
  <si>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</si>
  <si>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</si>
  <si>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</si>
  <si>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</si>
  <si>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</si>
  <si>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</si>
  <si>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</si>
  <si>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</si>
  <si>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</si>
  <si>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</si>
  <si>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</si>
  <si>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</si>
  <si>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</si>
  <si>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</si>
  <si>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</si>
  <si>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</si>
  <si>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</si>
  <si>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</si>
  <si>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</si>
  <si>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</si>
  <si>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</si>
  <si>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</si>
  <si>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</si>
  <si>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</si>
  <si>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</si>
  <si>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</si>
  <si>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</si>
  <si>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</si>
  <si>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</si>
  <si>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</si>
  <si>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</si>
  <si>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</si>
  <si>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</si>
  <si>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</si>
  <si>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</si>
  <si>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</si>
  <si>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</si>
  <si>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</si>
  <si>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</si>
  <si>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</si>
  <si>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</si>
  <si>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</si>
  <si>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</si>
  <si>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</si>
  <si>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</si>
  <si>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</si>
  <si>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</si>
  <si>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</si>
  <si>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</si>
  <si>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</si>
  <si>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</si>
  <si>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</si>
  <si>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</si>
  <si>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</si>
  <si>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</si>
  <si>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</si>
  <si>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</si>
  <si>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</si>
  <si>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</si>
  <si>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</si>
  <si>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</si>
  <si>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</si>
  <si>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</si>
  <si>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</si>
  <si>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</si>
  <si>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</si>
  <si>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</si>
  <si>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</si>
  <si>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</si>
  <si>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</si>
  <si>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</si>
  <si>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</si>
  <si>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</si>
  <si>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</si>
  <si>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</si>
  <si>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</si>
  <si>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</si>
  <si>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</si>
  <si>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</si>
  <si>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</si>
  <si>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</si>
  <si>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</si>
  <si>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</si>
  <si>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</si>
  <si>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</si>
  <si>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</si>
  <si>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</si>
  <si>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</si>
  <si>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</si>
  <si>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</si>
  <si>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</si>
  <si>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</si>
  <si>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</si>
  <si>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</si>
  <si>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</si>
  <si>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</si>
  <si>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</si>
  <si>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</si>
  <si>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</si>
  <si>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</si>
  <si>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</si>
  <si>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</si>
  <si>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</si>
  <si>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</si>
  <si>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</si>
  <si>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</si>
  <si>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</si>
  <si>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</si>
  <si>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</si>
  <si>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</si>
  <si>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</si>
  <si>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</si>
  <si>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</si>
  <si>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</si>
  <si>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</si>
  <si>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</si>
  <si>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</si>
  <si>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</si>
  <si>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</si>
  <si>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</si>
  <si>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</si>
  <si>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</si>
  <si>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</si>
  <si>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</si>
  <si>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</si>
  <si>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</si>
  <si>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</si>
  <si>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</si>
  <si>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</si>
  <si>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</si>
  <si>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</si>
  <si>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</si>
  <si>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</si>
  <si>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</si>
  <si>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</si>
  <si>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</si>
  <si>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</si>
  <si>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</si>
  <si>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</si>
  <si>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</si>
  <si>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</si>
  <si>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</si>
  <si>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</si>
  <si>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</si>
  <si>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</si>
  <si>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</si>
  <si>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</si>
  <si>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</si>
  <si>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</si>
  <si>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</si>
  <si>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</si>
  <si>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</si>
  <si>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</si>
  <si>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</si>
  <si>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</si>
  <si>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</si>
  <si>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</si>
  <si>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</si>
  <si>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</si>
  <si>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</si>
  <si>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</si>
  <si>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</si>
  <si>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</si>
  <si>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</si>
  <si>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</si>
  <si>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</si>
  <si>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</si>
  <si>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</si>
  <si>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</si>
  <si>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</si>
  <si>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</si>
  <si>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</si>
  <si>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</si>
  <si>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</si>
  <si>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</si>
  <si>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</si>
  <si>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</si>
  <si>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</si>
  <si>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</si>
  <si>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</si>
  <si>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</si>
  <si>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</si>
  <si>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</si>
  <si>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</si>
  <si>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</si>
  <si>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</si>
  <si>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</si>
  <si>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</si>
  <si>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</si>
  <si>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</si>
  <si>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</si>
  <si>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</si>
  <si>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</si>
  <si>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</si>
  <si>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</si>
  <si>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</si>
  <si>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</si>
  <si>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</si>
  <si>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</si>
  <si>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</si>
  <si>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</si>
  <si>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</si>
  <si>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</si>
  <si>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</si>
  <si>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</si>
  <si>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</si>
  <si>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</si>
  <si>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</si>
  <si>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</si>
  <si>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</si>
  <si>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</si>
  <si>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</si>
  <si>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</si>
  <si>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</si>
  <si>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</si>
  <si>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</si>
  <si>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</si>
  <si>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</si>
  <si>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</si>
  <si>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</si>
  <si>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</si>
  <si>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</si>
  <si>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</si>
  <si>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</si>
  <si>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</si>
  <si>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</si>
  <si>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</si>
  <si>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</si>
  <si>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</si>
  <si>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</si>
  <si>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</si>
  <si>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</si>
  <si>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</si>
  <si>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</si>
  <si>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</si>
  <si>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</si>
  <si>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</si>
  <si>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</si>
  <si>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</si>
  <si>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</si>
  <si>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</si>
  <si>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</si>
  <si>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</si>
  <si>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</si>
  <si>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</si>
  <si>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</si>
  <si>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</si>
  <si>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</si>
  <si>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</si>
  <si>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</si>
  <si>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</si>
  <si>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</si>
  <si>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</si>
  <si>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</si>
  <si>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</si>
  <si>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</si>
  <si>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</si>
  <si>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</si>
  <si>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</si>
  <si>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</si>
  <si>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</si>
  <si>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</si>
  <si>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</si>
  <si>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</si>
  <si>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</si>
  <si>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</si>
  <si>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</si>
  <si>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</si>
  <si>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</si>
  <si>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</si>
  <si>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</si>
  <si>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</si>
  <si>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</si>
  <si>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</si>
  <si>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</si>
  <si>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</si>
  <si>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</si>
  <si>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</si>
  <si>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</si>
  <si>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</si>
  <si>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</si>
  <si>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</si>
  <si>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</si>
  <si>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</si>
  <si>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</si>
  <si>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</si>
  <si>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</si>
  <si>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</si>
  <si>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</si>
  <si>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</si>
  <si>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</si>
  <si>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</si>
  <si>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</si>
  <si>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</si>
  <si>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</si>
  <si>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</si>
  <si>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</si>
  <si>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</si>
  <si>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</si>
  <si>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</si>
  <si>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</si>
  <si>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</si>
  <si>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</si>
  <si>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</si>
  <si>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</si>
  <si>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</si>
  <si>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</si>
  <si>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</si>
  <si>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</si>
  <si>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</si>
  <si>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</si>
  <si>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</si>
  <si>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</si>
  <si>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</si>
  <si>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</si>
  <si>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</si>
  <si>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</si>
  <si>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</si>
  <si>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</si>
  <si>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</si>
  <si>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</si>
  <si>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</si>
  <si>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</si>
  <si>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</si>
  <si>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</si>
  <si>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</si>
  <si>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</si>
  <si>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</si>
  <si>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</si>
  <si>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</si>
  <si>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</si>
  <si>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</si>
  <si>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</si>
  <si>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</si>
  <si>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</si>
  <si>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</si>
  <si>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</si>
  <si>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</si>
  <si>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</si>
  <si>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</si>
  <si>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</si>
  <si>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</si>
  <si>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</si>
  <si>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</si>
  <si>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</si>
  <si>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</si>
  <si>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</si>
  <si>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</si>
  <si>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</si>
  <si>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</si>
  <si>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</si>
  <si>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</si>
  <si>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</si>
  <si>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</si>
  <si>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</si>
  <si>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</si>
  <si>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</si>
  <si>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</si>
  <si>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</si>
  <si>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</si>
  <si>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</si>
  <si>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</si>
  <si>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</si>
  <si>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</si>
  <si>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</si>
  <si>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</si>
  <si>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</si>
  <si>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</si>
  <si>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</si>
  <si>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</si>
  <si>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</si>
  <si>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</si>
  <si>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</si>
  <si>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</si>
  <si>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</si>
  <si>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</si>
  <si>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</si>
  <si>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</si>
  <si>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</si>
  <si>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</si>
  <si>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</si>
  <si>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</si>
  <si>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</si>
  <si>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</si>
  <si>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</si>
  <si>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</si>
  <si>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</si>
  <si>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</si>
  <si>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</si>
  <si>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</si>
  <si>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</si>
  <si>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</si>
  <si>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</si>
  <si>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</si>
  <si>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</si>
  <si>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</si>
  <si>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</si>
  <si>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</si>
  <si>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</si>
  <si>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</si>
  <si>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</si>
  <si>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</si>
  <si>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</si>
  <si>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</si>
  <si>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</si>
  <si>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</si>
  <si>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</si>
  <si>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</si>
  <si>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</si>
  <si>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</si>
  <si>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</si>
  <si>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</si>
  <si>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</si>
  <si>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</si>
  <si>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</si>
  <si>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</si>
  <si>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</si>
  <si>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</si>
  <si>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</si>
  <si>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</si>
  <si>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</si>
  <si>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</si>
  <si>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</si>
  <si>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</si>
  <si>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</si>
  <si>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</si>
  <si>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</si>
  <si>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</si>
  <si>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</si>
  <si>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</si>
  <si>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</si>
  <si>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</si>
  <si>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</si>
  <si>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</si>
  <si>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</si>
  <si>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</si>
  <si>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</si>
  <si>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</si>
  <si>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</si>
  <si>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</si>
  <si>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</si>
  <si>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</si>
  <si>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</si>
  <si>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</si>
  <si>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</si>
  <si>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</si>
  <si>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</si>
  <si>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</si>
  <si>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</si>
  <si>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</si>
  <si>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</si>
  <si>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</si>
  <si>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</si>
  <si>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</si>
  <si>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</si>
  <si>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</si>
  <si>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</si>
  <si>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</si>
  <si>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</si>
  <si>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</si>
  <si>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</si>
  <si>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</si>
  <si>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</si>
  <si>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</si>
  <si>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</si>
  <si>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</si>
  <si>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</si>
  <si>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</si>
  <si>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</si>
  <si>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</si>
  <si>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</si>
  <si>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</si>
  <si>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</si>
  <si>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</si>
  <si>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</si>
  <si>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</si>
  <si>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</si>
  <si>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</si>
  <si>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</si>
  <si>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</si>
  <si>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</si>
  <si>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</si>
  <si>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</si>
  <si>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</si>
  <si>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</si>
  <si>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</si>
  <si>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</si>
  <si>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</si>
  <si>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</si>
  <si>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</si>
  <si>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</si>
  <si>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</si>
  <si>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</si>
  <si>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</si>
  <si>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</si>
  <si>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</si>
  <si>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</si>
  <si>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</si>
  <si>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</si>
  <si>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</si>
  <si>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</si>
  <si>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</si>
  <si>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</si>
  <si>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</si>
  <si>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</si>
  <si>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</si>
  <si>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</si>
  <si>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</si>
  <si>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</si>
  <si>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</si>
  <si>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</si>
  <si>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</si>
  <si>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</si>
  <si>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</si>
  <si>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</si>
  <si>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</si>
  <si>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</si>
  <si>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</si>
  <si>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</si>
  <si>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</si>
  <si>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</si>
  <si>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</si>
  <si>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</si>
  <si>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</si>
  <si>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</si>
  <si>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</si>
  <si>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</si>
  <si>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</si>
  <si>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</si>
  <si>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</si>
  <si>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</si>
  <si>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</si>
  <si>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</si>
  <si>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</si>
  <si>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</si>
  <si>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</si>
  <si>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</si>
  <si>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</si>
  <si>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</si>
  <si>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</si>
  <si>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</si>
  <si>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</si>
  <si>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</si>
  <si>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</si>
  <si>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</si>
  <si>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</si>
  <si>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</si>
  <si>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</si>
  <si>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</si>
  <si>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</si>
  <si>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</si>
  <si>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</si>
  <si>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</si>
  <si>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</si>
  <si>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</si>
  <si>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</si>
  <si>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</si>
  <si>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</si>
  <si>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</si>
  <si>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</si>
  <si>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</si>
  <si>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</si>
  <si>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</si>
  <si>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</si>
  <si>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</si>
  <si>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</si>
  <si>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</si>
  <si>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</si>
  <si>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</si>
  <si>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</si>
  <si>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</si>
  <si>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</si>
  <si>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</si>
  <si>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</si>
  <si>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</si>
  <si>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</si>
  <si>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</si>
  <si>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</si>
  <si>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</si>
  <si>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</si>
  <si>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</si>
  <si>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</si>
  <si>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</si>
  <si>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</si>
  <si>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</si>
  <si>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</si>
  <si>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</si>
  <si>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</si>
  <si>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</si>
  <si>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</si>
  <si>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</si>
  <si>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</si>
  <si>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</si>
  <si>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</si>
  <si>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</si>
  <si>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</si>
  <si>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</si>
  <si>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</si>
  <si>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</si>
  <si>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</si>
  <si>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</si>
  <si>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</si>
  <si>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</si>
  <si>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</si>
  <si>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</si>
  <si>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</si>
  <si>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</si>
  <si>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</si>
  <si>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</si>
  <si>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</si>
  <si>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</si>
  <si>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</si>
  <si>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</si>
  <si>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</si>
  <si>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</si>
  <si>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</si>
  <si>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</si>
  <si>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</si>
  <si>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</si>
  <si>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</si>
  <si>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</si>
  <si>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</si>
  <si>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</si>
  <si>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</si>
  <si>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</si>
  <si>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</si>
  <si>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</si>
  <si>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</si>
  <si>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</si>
  <si>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</si>
  <si>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</si>
  <si>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</si>
  <si>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</si>
  <si>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</si>
  <si>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</si>
  <si>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</si>
  <si>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</si>
  <si>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</si>
  <si>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</si>
  <si>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</si>
  <si>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</si>
  <si>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</si>
  <si>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</si>
  <si>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</si>
  <si>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</si>
  <si>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</si>
  <si>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</si>
  <si>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</si>
  <si>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</si>
  <si>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</si>
  <si>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</si>
  <si>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</si>
  <si>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</si>
  <si>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</si>
  <si>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</si>
  <si>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</si>
  <si>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</si>
  <si>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</si>
  <si>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</si>
  <si>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</si>
  <si>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</si>
  <si>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</si>
  <si>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</si>
  <si>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</si>
  <si>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</si>
  <si>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</si>
  <si>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</si>
  <si>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</si>
  <si>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</si>
  <si>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</si>
  <si>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</si>
  <si>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</si>
  <si>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</si>
  <si>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</si>
  <si>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</si>
  <si>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</si>
  <si>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</si>
  <si>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</si>
  <si>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</si>
  <si>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</si>
  <si>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</si>
  <si>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</si>
  <si>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</si>
  <si>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</si>
  <si>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</si>
  <si>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</si>
  <si>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</si>
  <si>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</si>
  <si>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</si>
  <si>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</si>
  <si>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</si>
  <si>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</si>
  <si>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</si>
  <si>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</si>
  <si>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</si>
  <si>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</si>
  <si>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</si>
  <si>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</si>
  <si>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</si>
  <si>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</si>
  <si>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</si>
  <si>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</si>
  <si>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</si>
  <si>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</si>
  <si>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</si>
  <si>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</si>
  <si>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</si>
  <si>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</si>
  <si>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</si>
  <si>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</si>
  <si>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</si>
  <si>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</si>
  <si>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</si>
  <si>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</si>
  <si>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</si>
  <si>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</si>
  <si>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</si>
  <si>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</si>
  <si>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</si>
  <si>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</si>
  <si>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</si>
  <si>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</si>
  <si>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</si>
  <si>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</si>
  <si>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</si>
  <si>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</si>
  <si>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</si>
  <si>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</si>
  <si>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</si>
  <si>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</si>
  <si>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</si>
  <si>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</si>
  <si>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</si>
  <si>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</si>
  <si>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</si>
  <si>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</si>
  <si>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</si>
  <si>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</si>
  <si>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</si>
  <si>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</si>
  <si>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</si>
  <si>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</si>
  <si>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</si>
  <si>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</si>
  <si>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</si>
  <si>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</si>
  <si>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</si>
  <si>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</si>
  <si>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</si>
  <si>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</si>
  <si>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</si>
  <si>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</si>
  <si>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</si>
  <si>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</si>
  <si>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</si>
  <si>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</si>
  <si>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</si>
  <si>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</si>
  <si>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</si>
  <si>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</si>
  <si>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</si>
  <si>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</si>
  <si>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</si>
  <si>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</si>
  <si>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</si>
  <si>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</si>
  <si>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</si>
  <si>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</si>
  <si>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</si>
  <si>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</si>
  <si>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</si>
  <si>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</si>
  <si>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</si>
  <si>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</si>
  <si>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</si>
  <si>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</si>
  <si>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</si>
  <si>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</si>
  <si>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</si>
  <si>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</si>
  <si>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</si>
  <si>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</si>
  <si>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</si>
  <si>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</si>
  <si>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</si>
  <si>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</si>
  <si>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</si>
  <si>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</si>
  <si>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</si>
  <si>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</si>
  <si>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</si>
  <si>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</si>
  <si>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</si>
  <si>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</si>
  <si>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</si>
  <si>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</si>
  <si>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</si>
  <si>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</si>
  <si>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</si>
  <si>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</si>
  <si>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</si>
  <si>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</si>
  <si>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</si>
  <si>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</si>
  <si>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</si>
  <si>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</si>
  <si>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</si>
  <si>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</si>
  <si>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</si>
  <si>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</si>
  <si>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</si>
  <si>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</si>
  <si>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</si>
  <si>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</si>
  <si>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</si>
  <si>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</si>
  <si>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</si>
  <si>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</si>
  <si>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</si>
  <si>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</si>
  <si>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</si>
  <si>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</si>
  <si>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</si>
  <si>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</si>
  <si>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</si>
  <si>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</si>
  <si>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</si>
  <si>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</si>
  <si>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</si>
  <si>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</si>
  <si>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</si>
  <si>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</si>
  <si>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</si>
  <si>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</si>
  <si>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</si>
  <si>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</si>
  <si>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</si>
  <si>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</si>
  <si>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</si>
  <si>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</si>
  <si>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</si>
  <si>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</si>
  <si>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</si>
  <si>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</si>
  <si>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</si>
  <si>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</si>
  <si>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</si>
  <si>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</si>
  <si>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</si>
  <si>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</si>
  <si>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</si>
  <si>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</si>
  <si>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</si>
  <si>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</si>
  <si>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</si>
  <si>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</si>
  <si>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</si>
  <si>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</si>
  <si>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</si>
  <si>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</si>
  <si>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</si>
  <si>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</si>
  <si>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</si>
  <si>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</si>
  <si>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</si>
  <si>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</si>
  <si>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</si>
  <si>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</si>
  <si>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</si>
  <si>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</si>
  <si>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</si>
  <si>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</si>
  <si>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</si>
  <si>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</si>
  <si>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</si>
  <si>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</si>
  <si>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</si>
  <si>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</si>
  <si>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</si>
  <si>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</si>
  <si>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</si>
  <si>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</si>
  <si>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</si>
  <si>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</si>
  <si>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</si>
  <si>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</si>
  <si>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</si>
  <si>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</si>
  <si>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</si>
  <si>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</si>
  <si>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</si>
  <si>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</si>
  <si>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</si>
  <si>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</si>
  <si>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</si>
  <si>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</si>
  <si>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</si>
  <si>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</si>
  <si>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</si>
  <si>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</si>
  <si>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</si>
  <si>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</si>
  <si>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</si>
  <si>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</si>
  <si>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</si>
  <si>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</si>
  <si>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</si>
  <si>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</si>
  <si>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</si>
  <si>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</si>
  <si>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</si>
  <si>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</si>
  <si>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</si>
  <si>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</si>
  <si>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</si>
  <si>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</si>
  <si>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</si>
  <si>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</si>
  <si>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</si>
  <si>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</si>
  <si>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</si>
  <si>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</si>
  <si>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</si>
  <si>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</si>
  <si>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</si>
  <si>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</si>
  <si>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</si>
  <si>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</si>
  <si>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</si>
  <si>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</si>
  <si>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</si>
  <si>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</si>
  <si>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</si>
  <si>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</si>
  <si>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</si>
  <si>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</si>
  <si>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</si>
  <si>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</si>
  <si>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</si>
  <si>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</si>
  <si>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</si>
  <si>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</si>
  <si>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</si>
  <si>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</si>
  <si>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</si>
  <si>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</si>
  <si>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</si>
  <si>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</si>
  <si>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</si>
  <si>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</si>
  <si>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</si>
  <si>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</si>
  <si>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</si>
  <si>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</si>
  <si>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</si>
  <si>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</si>
  <si>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</si>
  <si>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</si>
  <si>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</si>
  <si>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</si>
  <si>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</si>
  <si>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</si>
  <si>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</si>
  <si>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</si>
  <si>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</si>
  <si>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</si>
  <si>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</si>
  <si>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</si>
  <si>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</si>
  <si>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</si>
  <si>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</si>
  <si>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</si>
  <si>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</si>
  <si>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</si>
  <si>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</si>
  <si>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</si>
  <si>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</si>
  <si>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</si>
  <si>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</si>
  <si>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</si>
  <si>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</si>
  <si>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</si>
  <si>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</si>
  <si>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</si>
  <si>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</si>
  <si>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</si>
  <si>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</si>
  <si>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</si>
  <si>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</si>
  <si>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</si>
  <si>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</si>
  <si>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</si>
  <si>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</si>
  <si>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</si>
  <si>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</si>
  <si>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</si>
  <si>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</si>
  <si>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</si>
  <si>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</si>
  <si>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</si>
  <si>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</si>
  <si>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</si>
  <si>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</si>
  <si>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</si>
  <si>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</si>
  <si>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</si>
  <si>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</si>
  <si>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</si>
  <si>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</si>
  <si>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</si>
  <si>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</si>
  <si>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</si>
  <si>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</si>
  <si>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</si>
  <si>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</si>
  <si>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</si>
  <si>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</si>
  <si>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</si>
  <si>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</si>
  <si>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</si>
  <si>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</si>
  <si>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</si>
  <si>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</si>
  <si>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</si>
  <si>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</si>
  <si>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</si>
  <si>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</si>
  <si>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</si>
  <si>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</si>
  <si>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</si>
  <si>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</si>
  <si>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</si>
  <si>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</si>
  <si>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</si>
  <si>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</si>
  <si>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</si>
  <si>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</si>
  <si>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</si>
  <si>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</si>
  <si>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</si>
  <si>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</si>
  <si>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</si>
  <si>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</si>
  <si>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</si>
  <si>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</si>
  <si>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</si>
  <si>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</si>
  <si>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</si>
  <si>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</si>
  <si>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</si>
  <si>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</si>
  <si>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</si>
  <si>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</si>
  <si>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</si>
  <si>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</si>
  <si>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</si>
  <si>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</si>
  <si>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</si>
  <si>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</si>
  <si>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</si>
  <si>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</si>
  <si>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</si>
  <si>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</si>
  <si>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</si>
  <si>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</si>
  <si>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</si>
  <si>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</si>
  <si>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</si>
  <si>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</si>
  <si>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</si>
  <si>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</si>
  <si>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</si>
  <si>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</si>
  <si>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</si>
  <si>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</si>
  <si>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</si>
  <si>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</si>
  <si>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</si>
  <si>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</si>
  <si>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</si>
  <si>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</si>
  <si>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</si>
  <si>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</si>
  <si>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</si>
  <si>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</si>
  <si>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</si>
  <si>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</si>
  <si>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</si>
  <si>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</si>
  <si>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</si>
  <si>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</si>
  <si>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</si>
  <si>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</si>
  <si>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</si>
  <si>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</si>
  <si>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</si>
  <si>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</si>
  <si>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</si>
  <si>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</si>
  <si>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</si>
  <si>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</si>
  <si>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</si>
  <si>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</si>
  <si>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</si>
  <si>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</si>
  <si>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</si>
  <si>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</si>
  <si>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</si>
  <si>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</si>
  <si>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</si>
  <si>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</si>
  <si>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</si>
  <si>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</si>
  <si>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</si>
  <si>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</si>
  <si>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</si>
  <si>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</si>
  <si>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</si>
  <si>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</si>
  <si>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</si>
  <si>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</si>
  <si>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</si>
  <si>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</si>
  <si>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</si>
  <si>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</si>
  <si>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</si>
  <si>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</si>
  <si>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</si>
  <si>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</si>
  <si>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</si>
  <si>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</si>
  <si>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</si>
  <si>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</si>
  <si>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</si>
  <si>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</si>
  <si>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</si>
  <si>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</si>
  <si>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</si>
  <si>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</si>
  <si>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</si>
  <si>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</si>
  <si>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</si>
  <si>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</si>
  <si>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</si>
  <si>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</si>
  <si>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</si>
  <si>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</si>
  <si>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</si>
  <si>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</si>
  <si>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</si>
  <si>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</si>
  <si>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</si>
  <si>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</si>
  <si>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</si>
  <si>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</si>
  <si>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</si>
  <si>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</si>
  <si>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</si>
  <si>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</si>
  <si>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</si>
  <si>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</si>
  <si>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</si>
  <si>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</si>
  <si>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</si>
  <si>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</si>
  <si>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</si>
  <si>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</si>
  <si>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</si>
  <si>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</si>
  <si>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</si>
  <si>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</si>
  <si>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</si>
  <si>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</si>
  <si>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</si>
  <si>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</si>
  <si>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</si>
  <si>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</si>
  <si>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</si>
  <si>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</si>
  <si>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</si>
  <si>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</si>
  <si>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</si>
  <si>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</si>
  <si>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</si>
  <si>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</si>
  <si>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</si>
  <si>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</si>
  <si>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</si>
  <si>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</si>
  <si>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</si>
  <si>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</si>
  <si>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</si>
  <si>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</si>
  <si>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</si>
  <si>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</si>
  <si>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</si>
  <si>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</si>
  <si>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</si>
  <si>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</si>
  <si>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</si>
  <si>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</si>
  <si>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</si>
  <si>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</si>
  <si>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</si>
  <si>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</si>
  <si>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</si>
  <si>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</si>
  <si>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</si>
  <si>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</si>
  <si>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</si>
  <si>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</si>
  <si>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</si>
  <si>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</si>
  <si>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</si>
  <si>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</si>
  <si>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</si>
  <si>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</si>
  <si>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</si>
  <si>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</si>
  <si>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</si>
  <si>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</si>
  <si>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</si>
  <si>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</si>
  <si>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</si>
  <si>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</si>
  <si>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</si>
  <si>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</si>
  <si>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</si>
  <si>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</si>
  <si>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</si>
  <si>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</si>
  <si>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</si>
  <si>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</si>
  <si>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</si>
  <si>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</si>
  <si>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</si>
  <si>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</si>
  <si>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</si>
  <si>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</si>
  <si>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</si>
  <si>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</si>
  <si>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</si>
  <si>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</si>
  <si>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</si>
  <si>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</si>
  <si>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</si>
  <si>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</si>
  <si>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</si>
  <si>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</si>
  <si>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</si>
  <si>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</si>
  <si>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</si>
  <si>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</si>
  <si>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</si>
  <si>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</si>
  <si>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</si>
  <si>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</si>
  <si>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</si>
  <si>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</si>
  <si>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</si>
  <si>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</si>
  <si>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</si>
  <si>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</si>
  <si>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</si>
  <si>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</si>
  <si>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</si>
  <si>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</si>
  <si>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</si>
  <si>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</si>
  <si>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</si>
  <si>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</si>
  <si>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</si>
  <si>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</si>
  <si>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</si>
  <si>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</si>
  <si>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</si>
  <si>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</si>
  <si>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</si>
  <si>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</si>
  <si>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</si>
  <si>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</si>
  <si>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</si>
  <si>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</si>
  <si>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</si>
  <si>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</si>
  <si>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</si>
  <si>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</si>
  <si>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</si>
  <si>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</si>
  <si>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</si>
  <si>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</si>
  <si>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</si>
  <si>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</si>
  <si>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</si>
  <si>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</si>
  <si>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</si>
  <si>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</si>
  <si>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</si>
  <si>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</si>
  <si>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</si>
  <si>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</si>
  <si>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</si>
  <si>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</si>
  <si>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</si>
  <si>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</si>
  <si>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</si>
  <si>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</si>
  <si>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</si>
  <si>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</si>
  <si>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</si>
  <si>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</si>
  <si>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</si>
  <si>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</si>
  <si>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</si>
  <si>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</si>
  <si>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</si>
  <si>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</si>
  <si>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</si>
  <si>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</si>
  <si>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</si>
  <si>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</si>
  <si>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</si>
  <si>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</si>
  <si>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</si>
  <si>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</si>
  <si>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</si>
  <si>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</si>
  <si>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</si>
  <si>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</si>
  <si>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</si>
  <si>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</si>
  <si>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</si>
  <si>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</si>
  <si>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</si>
  <si>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</si>
  <si>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</si>
  <si>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</si>
  <si>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</si>
  <si>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</si>
  <si>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</si>
  <si>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</si>
  <si>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</si>
  <si>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</si>
  <si>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</si>
  <si>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</si>
  <si>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</si>
  <si>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</si>
  <si>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</si>
  <si>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</si>
  <si>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</si>
  <si>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</si>
  <si>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</si>
  <si>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</si>
  <si>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</si>
  <si>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</si>
  <si>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</si>
  <si>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</si>
  <si>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</si>
  <si>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</si>
  <si>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</si>
  <si>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</si>
  <si>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</si>
  <si>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</si>
  <si>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</si>
  <si>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</si>
  <si>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</si>
  <si>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</si>
  <si>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</si>
  <si>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</si>
  <si>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</si>
  <si>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</si>
  <si>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</si>
  <si>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</si>
  <si>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</si>
  <si>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</si>
  <si>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</si>
  <si>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</si>
  <si>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</si>
  <si>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</si>
  <si>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</si>
  <si>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</si>
  <si>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</si>
  <si>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</si>
  <si>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</si>
  <si>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</si>
  <si>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</si>
  <si>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</si>
  <si>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</si>
  <si>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</si>
  <si>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</si>
  <si>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</si>
  <si>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</si>
  <si>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</si>
  <si>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</si>
  <si>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</si>
  <si>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</si>
  <si>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</si>
  <si>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</si>
  <si>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</si>
  <si>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</si>
  <si>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</si>
  <si>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</si>
  <si>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</si>
  <si>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</si>
  <si>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</si>
  <si>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</si>
  <si>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</si>
  <si>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</si>
  <si>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</si>
  <si>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</si>
  <si>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</si>
  <si>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</si>
  <si>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</si>
  <si>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</si>
  <si>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</si>
  <si>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</si>
  <si>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</si>
  <si>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</si>
  <si>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</si>
  <si>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</si>
  <si>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</si>
  <si>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</si>
  <si>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</si>
  <si>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</si>
  <si>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</si>
  <si>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</si>
  <si>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</si>
  <si>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</si>
  <si>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</si>
  <si>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</si>
  <si>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</si>
  <si>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</si>
  <si>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</si>
  <si>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</si>
  <si>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</si>
  <si>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</si>
  <si>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</si>
  <si>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</si>
  <si>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</si>
  <si>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</si>
  <si>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</si>
  <si>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</si>
  <si>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</si>
  <si>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</si>
  <si>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</si>
  <si>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</si>
  <si>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</si>
  <si>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</si>
  <si>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</si>
  <si>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</si>
  <si>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</si>
  <si>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</si>
  <si>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</si>
  <si>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</si>
  <si>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</si>
  <si>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</si>
  <si>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</si>
  <si>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</si>
  <si>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</si>
  <si>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</si>
  <si>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</si>
  <si>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</si>
  <si>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</si>
  <si>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</si>
  <si>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</si>
  <si>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</si>
  <si>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</si>
  <si>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</si>
  <si>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</si>
  <si>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</si>
  <si>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</si>
  <si>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</si>
  <si>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</si>
  <si>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</si>
  <si>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</si>
  <si>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</si>
  <si>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</si>
  <si>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</si>
  <si>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</si>
  <si>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</si>
  <si>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</si>
  <si>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</si>
  <si>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</si>
  <si>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</si>
  <si>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</si>
  <si>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</si>
  <si>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</si>
  <si>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</si>
  <si>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</si>
  <si>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</si>
  <si>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</si>
  <si>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</si>
  <si>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</si>
  <si>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</si>
  <si>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</si>
  <si>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</si>
  <si>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</si>
  <si>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</si>
  <si>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</si>
  <si>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</si>
  <si>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</si>
  <si>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</si>
  <si>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</si>
  <si>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</si>
  <si>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</si>
  <si>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</si>
  <si>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</si>
  <si>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</si>
  <si>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</si>
  <si>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</si>
  <si>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</si>
  <si>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</si>
  <si>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</si>
  <si>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</si>
  <si>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</si>
  <si>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</si>
  <si>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</si>
  <si>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</si>
  <si>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</si>
  <si>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</si>
  <si>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</si>
  <si>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</si>
  <si>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</si>
  <si>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</si>
  <si>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</si>
  <si>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</si>
  <si>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</si>
  <si>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</si>
  <si>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</si>
  <si>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</si>
  <si>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</si>
  <si>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</si>
  <si>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</si>
  <si>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</si>
  <si>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</si>
  <si>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</si>
  <si>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</si>
  <si>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</si>
  <si>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</si>
  <si>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</si>
  <si>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</si>
  <si>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</si>
  <si>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</si>
  <si>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</si>
  <si>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</si>
  <si>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</si>
  <si>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</si>
  <si>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</si>
  <si>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</si>
  <si>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</si>
  <si>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</si>
  <si>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</si>
  <si>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</si>
  <si>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</si>
  <si>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</si>
  <si>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</si>
  <si>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</si>
  <si>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</si>
  <si>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</si>
  <si>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</si>
  <si>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</si>
  <si>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</si>
  <si>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</si>
  <si>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</si>
  <si>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</si>
  <si>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</si>
  <si>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</si>
  <si>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</si>
  <si>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</si>
  <si>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</si>
  <si>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</si>
  <si>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</si>
  <si>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</si>
  <si>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</si>
  <si>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</si>
  <si>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</si>
  <si>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</si>
  <si>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</si>
  <si>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</si>
  <si>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</si>
  <si>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</si>
  <si>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</si>
  <si>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</si>
  <si>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</si>
  <si>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</si>
  <si>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</si>
  <si>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</si>
  <si>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</si>
  <si>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</si>
  <si>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</si>
  <si>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</si>
  <si>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</si>
  <si>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</si>
  <si>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</si>
  <si>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</si>
  <si>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</si>
  <si>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</si>
  <si>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</si>
  <si>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</si>
  <si>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</si>
  <si>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</si>
  <si>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</si>
  <si>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</si>
  <si>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</si>
  <si>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</si>
  <si>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</si>
  <si>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</si>
  <si>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</si>
  <si>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</si>
  <si>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</si>
  <si>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</si>
  <si>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</si>
  <si>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</si>
  <si>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</si>
  <si>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</si>
  <si>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</si>
  <si>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</si>
  <si>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</si>
  <si>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</si>
  <si>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</si>
  <si>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</si>
  <si>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</si>
  <si>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</si>
  <si>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</si>
  <si>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</si>
  <si>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</si>
  <si>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</si>
  <si>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</si>
  <si>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</si>
  <si>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</si>
  <si>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</si>
  <si>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</si>
  <si>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</si>
  <si>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</si>
  <si>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</si>
  <si>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</si>
  <si>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</si>
  <si>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</si>
  <si>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</si>
  <si>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</si>
  <si>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</si>
  <si>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</si>
  <si>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</si>
  <si>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</si>
  <si>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</si>
  <si>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</si>
  <si>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</si>
  <si>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</si>
  <si>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</si>
  <si>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</si>
  <si>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</si>
  <si>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</si>
  <si>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</si>
  <si>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</si>
  <si>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</si>
  <si>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</si>
  <si>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</si>
  <si>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</si>
  <si>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</si>
  <si>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</si>
  <si>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</si>
  <si>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</si>
  <si>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</si>
  <si>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</si>
  <si>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</si>
  <si>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</si>
  <si>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</si>
  <si>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</si>
  <si>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</si>
  <si>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</si>
  <si>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</si>
  <si>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</si>
  <si>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</si>
  <si>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</si>
  <si>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</si>
  <si>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</si>
  <si>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</si>
  <si>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</si>
  <si>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</si>
  <si>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</si>
  <si>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</si>
  <si>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</si>
  <si>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</si>
  <si>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</si>
  <si>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</si>
  <si>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</si>
  <si>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</si>
  <si>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</si>
  <si>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</si>
  <si>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</si>
  <si>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</si>
  <si>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</si>
  <si>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</si>
  <si>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</si>
  <si>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</si>
  <si>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</si>
  <si>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</si>
  <si>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</si>
  <si>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</si>
  <si>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</si>
  <si>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</si>
  <si>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</si>
  <si>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</si>
  <si>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</si>
  <si>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</si>
  <si>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</si>
  <si>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</si>
  <si>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</si>
  <si>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</si>
  <si>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</si>
  <si>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</si>
  <si>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</si>
  <si>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</si>
  <si>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</si>
  <si>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</si>
  <si>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</si>
  <si>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</si>
  <si>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</si>
  <si>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</si>
  <si>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</si>
  <si>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</si>
  <si>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</si>
  <si>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</si>
  <si>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</si>
  <si>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</si>
  <si>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</si>
  <si>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</si>
  <si>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</si>
  <si>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</si>
  <si>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</si>
  <si>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</si>
  <si>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</si>
  <si>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</si>
  <si>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</si>
  <si>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</si>
  <si>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</si>
  <si>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</si>
  <si>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</si>
  <si>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</si>
  <si>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</si>
  <si>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</si>
  <si>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</si>
  <si>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</si>
  <si>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</si>
  <si>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</si>
  <si>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</si>
  <si>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</si>
  <si>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</si>
  <si>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</si>
  <si>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</si>
  <si>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</si>
  <si>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</si>
  <si>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</si>
  <si>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</si>
  <si>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</si>
  <si>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</si>
  <si>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</si>
  <si>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</si>
  <si>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</si>
  <si>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</si>
  <si>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</si>
  <si>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</si>
  <si>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</si>
  <si>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</si>
  <si>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</si>
  <si>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</si>
  <si>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</si>
  <si>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</si>
  <si>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</si>
  <si>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</si>
  <si>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</si>
  <si>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</si>
  <si>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</si>
  <si>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</si>
  <si>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</si>
  <si>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</si>
  <si>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</si>
  <si>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</si>
  <si>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</si>
  <si>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</si>
  <si>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</si>
  <si>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</si>
  <si>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</si>
  <si>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</si>
  <si>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</si>
  <si>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</si>
  <si>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</si>
  <si>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</si>
  <si>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</si>
  <si>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</si>
  <si>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</si>
  <si>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</si>
  <si>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</si>
  <si>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</si>
  <si>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</si>
  <si>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</si>
  <si>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</si>
  <si>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</si>
  <si>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</si>
  <si>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</si>
  <si>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</si>
  <si>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</si>
  <si>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</si>
  <si>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</si>
  <si>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</si>
  <si>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</si>
  <si>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</si>
  <si>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</si>
  <si>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</si>
  <si>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</si>
  <si>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</si>
  <si>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</si>
  <si>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</si>
  <si>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</si>
  <si>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</si>
  <si>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</si>
  <si>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</si>
  <si>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</si>
  <si>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</si>
  <si>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</si>
  <si>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</si>
  <si>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</si>
  <si>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</si>
  <si>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</si>
  <si>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</si>
  <si>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</si>
  <si>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</si>
  <si>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</si>
  <si>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</si>
  <si>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</si>
  <si>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</si>
  <si>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</si>
  <si>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</si>
  <si>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</si>
  <si>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</si>
  <si>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</si>
  <si>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</si>
  <si>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</si>
  <si>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</si>
  <si>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</si>
  <si>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</si>
  <si>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</si>
  <si>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</si>
  <si>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</si>
  <si>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</si>
  <si>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</si>
  <si>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</si>
  <si>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</si>
  <si>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</si>
  <si>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</si>
  <si>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</si>
  <si>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</si>
  <si>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</si>
  <si>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</si>
  <si>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</si>
  <si>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</si>
  <si>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</si>
  <si>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</si>
  <si>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</si>
  <si>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</si>
  <si>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</si>
  <si>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</si>
  <si>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</si>
  <si>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</si>
  <si>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</si>
  <si>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</si>
  <si>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</si>
  <si>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</si>
  <si>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</si>
  <si>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</si>
  <si>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</si>
  <si>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</si>
  <si>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</si>
  <si>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</si>
  <si>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</si>
  <si>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</si>
  <si>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</si>
  <si>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</si>
  <si>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</si>
  <si>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</si>
  <si>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</si>
  <si>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</si>
  <si>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</si>
  <si>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</si>
  <si>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</si>
  <si>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</si>
  <si>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</si>
  <si>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</si>
  <si>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</si>
  <si>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</si>
  <si>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</si>
  <si>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</si>
  <si>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</si>
  <si>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</si>
  <si>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</si>
  <si>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</si>
  <si>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</si>
  <si>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</si>
  <si>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</si>
  <si>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</si>
  <si>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</si>
  <si>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</si>
  <si>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</si>
  <si>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</si>
  <si>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</si>
  <si>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</si>
  <si>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</si>
  <si>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</si>
  <si>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</si>
  <si>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</si>
  <si>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</si>
  <si>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</si>
  <si>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</si>
  <si>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</si>
  <si>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</si>
  <si>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</si>
  <si>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</si>
  <si>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</si>
  <si>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</si>
  <si>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</si>
  <si>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</si>
  <si>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</si>
  <si>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</si>
  <si>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</si>
  <si>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</si>
  <si>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</si>
  <si>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</si>
  <si>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</si>
  <si>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</si>
  <si>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</si>
  <si>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</si>
  <si>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</si>
  <si>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</si>
  <si>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</si>
  <si>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</si>
  <si>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</si>
  <si>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</si>
  <si>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</si>
  <si>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</si>
  <si>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</si>
  <si>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</si>
  <si>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</si>
  <si>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</si>
  <si>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</si>
  <si>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</si>
  <si>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</si>
  <si>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</si>
  <si>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</si>
  <si>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</si>
  <si>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</si>
  <si>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</si>
  <si>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</si>
  <si>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</si>
  <si>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</si>
  <si>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</si>
  <si>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</si>
  <si>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</si>
  <si>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</si>
  <si>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</si>
  <si>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</si>
  <si>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</si>
  <si>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</si>
  <si>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</si>
  <si>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</si>
  <si>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</si>
  <si>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</si>
  <si>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</si>
  <si>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</si>
  <si>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</si>
  <si>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</si>
  <si>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</si>
  <si>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</si>
  <si>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</si>
  <si>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</si>
  <si>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</si>
  <si>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</si>
  <si>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</si>
  <si>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</si>
  <si>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</si>
  <si>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</si>
  <si>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</si>
  <si>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</si>
  <si>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</si>
  <si>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</si>
  <si>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</si>
  <si>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</si>
  <si>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</si>
  <si>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</si>
  <si>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</si>
  <si>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</si>
  <si>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</si>
  <si>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</si>
  <si>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</si>
  <si>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</si>
  <si>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</si>
  <si>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</si>
  <si>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</si>
  <si>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</si>
  <si>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</si>
  <si>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</si>
  <si>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</si>
  <si>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</si>
  <si>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</si>
  <si>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</si>
  <si>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</si>
  <si>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</si>
  <si>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</si>
  <si>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</si>
  <si>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</si>
  <si>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</si>
  <si>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</si>
  <si>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</si>
  <si>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</si>
  <si>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</si>
  <si>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</si>
  <si>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</si>
  <si>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</si>
  <si>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</si>
  <si>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</si>
  <si>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</si>
  <si>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</si>
  <si>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</si>
  <si>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</si>
  <si>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</si>
  <si>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</si>
  <si>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</si>
  <si>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</si>
  <si>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</si>
  <si>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</si>
  <si>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</si>
  <si>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</si>
  <si>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</si>
  <si>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</si>
  <si>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</si>
  <si>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</si>
  <si>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</si>
  <si>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</si>
  <si>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</si>
  <si>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</si>
  <si>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</si>
  <si>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</si>
  <si>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</si>
  <si>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</si>
  <si>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</si>
  <si>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</si>
  <si>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</si>
  <si>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</si>
  <si>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</si>
  <si>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</si>
  <si>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</si>
  <si>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</si>
  <si>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</si>
  <si>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</si>
  <si>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</si>
  <si>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</si>
  <si>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</si>
  <si>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</si>
  <si>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</si>
  <si>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</si>
  <si>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</si>
  <si>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</si>
  <si>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</si>
  <si>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</si>
  <si>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</si>
  <si>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</si>
  <si>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</si>
  <si>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</si>
  <si>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</si>
  <si>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</si>
  <si>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</si>
  <si>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</si>
  <si>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</si>
  <si>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</si>
  <si>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</si>
  <si>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</si>
  <si>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</si>
  <si>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</si>
  <si>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</si>
  <si>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</si>
  <si>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</si>
  <si>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</si>
  <si>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</si>
  <si>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</si>
  <si>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</si>
  <si>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</si>
  <si>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</si>
  <si>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</si>
  <si>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</si>
  <si>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</si>
  <si>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</si>
  <si>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</si>
  <si>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</si>
  <si>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</si>
  <si>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</si>
  <si>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</si>
  <si>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</si>
  <si>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</si>
  <si>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</si>
  <si>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</si>
  <si>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</si>
  <si>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</si>
  <si>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</si>
  <si>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</si>
  <si>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</si>
  <si>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</si>
  <si>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</si>
  <si>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</si>
  <si>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</si>
  <si>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</si>
  <si>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</si>
  <si>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</si>
  <si>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</si>
  <si>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</si>
  <si>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</si>
  <si>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</si>
  <si>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</si>
  <si>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</si>
  <si>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</si>
  <si>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</si>
  <si>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</si>
  <si>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</si>
  <si>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</si>
  <si>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</si>
  <si>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</si>
  <si>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</si>
  <si>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</si>
  <si>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</si>
  <si>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</si>
  <si>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</si>
  <si>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</si>
  <si>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</si>
  <si>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</si>
  <si>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</si>
  <si>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</si>
  <si>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</si>
  <si>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</si>
  <si>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</si>
  <si>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</si>
  <si>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</si>
  <si>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</si>
  <si>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</si>
  <si>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</si>
  <si>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</si>
  <si>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</si>
  <si>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</si>
  <si>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</si>
  <si>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</si>
  <si>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</si>
  <si>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</si>
  <si>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</si>
  <si>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</si>
  <si>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</si>
  <si>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</si>
  <si>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</si>
  <si>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</si>
  <si>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</si>
  <si>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</si>
  <si>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</si>
  <si>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</si>
  <si>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</si>
  <si>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</si>
  <si>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</si>
  <si>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</si>
  <si>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</si>
  <si>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</si>
  <si>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</si>
  <si>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</si>
  <si>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</si>
  <si>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</si>
  <si>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</si>
  <si>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</si>
  <si>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</si>
  <si>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</si>
  <si>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</si>
  <si>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</si>
  <si>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</si>
  <si>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</si>
  <si>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</si>
  <si>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</si>
  <si>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</si>
  <si>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</si>
  <si>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</si>
  <si>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</si>
  <si>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</si>
  <si>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</si>
  <si>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</si>
  <si>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</si>
  <si>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</si>
  <si>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</si>
  <si>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</si>
  <si>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</si>
  <si>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</si>
  <si>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</si>
  <si>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</si>
  <si>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</si>
  <si>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</si>
  <si>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</si>
  <si>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</si>
  <si>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</si>
  <si>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</si>
  <si>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</si>
  <si>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</si>
  <si>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</si>
  <si>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</si>
  <si>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</si>
  <si>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</si>
  <si>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</si>
  <si>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</si>
  <si>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</si>
  <si>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</si>
  <si>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</si>
  <si>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</si>
  <si>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</si>
  <si>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</si>
  <si>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</si>
  <si>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</si>
  <si>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</si>
  <si>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</si>
  <si>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</si>
  <si>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</si>
  <si>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</si>
  <si>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</si>
  <si>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</si>
  <si>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</si>
  <si>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</si>
  <si>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</si>
  <si>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</si>
  <si>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</si>
  <si>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</si>
  <si>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</si>
  <si>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</si>
  <si>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</si>
  <si>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</si>
  <si>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</si>
  <si>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</si>
  <si>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</si>
  <si>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</si>
  <si>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</si>
  <si>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</si>
  <si>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</si>
  <si>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</si>
  <si>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</si>
  <si>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</si>
  <si>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</si>
  <si>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</si>
  <si>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</si>
  <si>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</si>
  <si>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</si>
  <si>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</si>
  <si>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</si>
  <si>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</si>
  <si>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</si>
  <si>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</si>
  <si>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</si>
  <si>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</si>
  <si>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</si>
  <si>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</si>
  <si>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</si>
  <si>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</si>
  <si>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</si>
  <si>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</si>
  <si>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</si>
  <si>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</si>
  <si>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</si>
  <si>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</si>
  <si>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</si>
  <si>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</si>
  <si>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</si>
  <si>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</si>
  <si>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</si>
  <si>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</si>
  <si>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</si>
  <si>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</si>
  <si>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</si>
  <si>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</si>
  <si>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</si>
  <si>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</si>
  <si>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</si>
  <si>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</si>
  <si>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</si>
  <si>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</si>
  <si>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</si>
  <si>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</si>
  <si>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</si>
  <si>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</si>
  <si>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</si>
  <si>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</si>
  <si>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</si>
  <si>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</si>
  <si>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</si>
  <si>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</si>
  <si>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</si>
  <si>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</si>
  <si>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</si>
  <si>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</si>
  <si>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</si>
  <si>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</si>
  <si>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</si>
  <si>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</si>
  <si>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</si>
  <si>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</si>
  <si>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</si>
  <si>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</si>
  <si>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</si>
  <si>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</si>
  <si>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</si>
  <si>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</si>
  <si>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</si>
  <si>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</si>
  <si>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</si>
  <si>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</si>
  <si>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</si>
  <si>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</si>
  <si>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</si>
  <si>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</si>
  <si>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</si>
  <si>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</si>
  <si>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</si>
  <si>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</si>
  <si>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</si>
  <si>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</si>
  <si>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</si>
  <si>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</si>
  <si>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</si>
  <si>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</si>
  <si>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</si>
  <si>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</si>
  <si>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</si>
  <si>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</si>
  <si>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</si>
  <si>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</si>
  <si>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</si>
  <si>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</si>
  <si>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</si>
  <si>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</si>
  <si>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</si>
  <si>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</si>
  <si>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</si>
  <si>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</si>
  <si>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</si>
  <si>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</si>
  <si>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</si>
  <si>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</si>
  <si>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</si>
  <si>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</si>
  <si>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</si>
  <si>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</si>
  <si>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</si>
  <si>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</si>
  <si>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</si>
  <si>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</si>
  <si>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</si>
  <si>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</si>
  <si>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</si>
  <si>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</si>
  <si>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</si>
  <si>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</si>
  <si>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</si>
  <si>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</si>
  <si>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</si>
  <si>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</si>
  <si>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</si>
  <si>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</si>
  <si>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</si>
  <si>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</si>
  <si>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</si>
  <si>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</si>
  <si>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</si>
  <si>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</si>
  <si>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</si>
  <si>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</si>
  <si>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</si>
  <si>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</si>
  <si>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</si>
  <si>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</si>
  <si>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</si>
  <si>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</si>
  <si>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</si>
  <si>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</si>
  <si>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</si>
  <si>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</si>
  <si>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</si>
  <si>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</si>
  <si>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</si>
  <si>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</si>
  <si>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</si>
  <si>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</si>
  <si>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</si>
  <si>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</si>
  <si>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</si>
  <si>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</si>
  <si>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</si>
  <si>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</si>
  <si>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</si>
  <si>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</si>
  <si>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</si>
  <si>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</si>
  <si>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</si>
  <si>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</si>
  <si>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</si>
  <si>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</si>
  <si>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</si>
  <si>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</si>
  <si>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</si>
  <si>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</si>
  <si>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</si>
  <si>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</si>
  <si>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</si>
  <si>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</si>
  <si>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</si>
  <si>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</si>
  <si>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</si>
  <si>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</si>
  <si>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</si>
  <si>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</si>
  <si>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</si>
  <si>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</si>
  <si>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</si>
  <si>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</si>
  <si>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</si>
  <si>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</si>
  <si>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</si>
  <si>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</si>
  <si>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</si>
  <si>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</si>
  <si>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</si>
  <si>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</si>
  <si>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</si>
  <si>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</si>
  <si>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</si>
  <si>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</si>
  <si>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</si>
  <si>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</si>
  <si>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</si>
  <si>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</si>
  <si>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</si>
  <si>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</si>
  <si>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</si>
  <si>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</si>
  <si>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</si>
  <si>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</si>
  <si>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</si>
  <si>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</si>
  <si>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</si>
  <si>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</si>
  <si>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</si>
  <si>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</si>
  <si>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</si>
  <si>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</si>
  <si>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</si>
  <si>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</si>
  <si>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</si>
  <si>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</si>
  <si>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</si>
  <si>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</si>
  <si>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</si>
  <si>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</si>
  <si>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</si>
  <si>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</si>
  <si>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</si>
  <si>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</si>
  <si>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</si>
  <si>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</si>
  <si>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</si>
  <si>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</si>
  <si>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</si>
  <si>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</si>
  <si>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</si>
  <si>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</si>
  <si>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</si>
  <si>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</si>
  <si>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</si>
  <si>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</si>
  <si>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</si>
  <si>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</si>
  <si>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</si>
  <si>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</si>
  <si>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</si>
  <si>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</si>
  <si>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</si>
  <si>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</si>
  <si>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</si>
  <si>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</si>
  <si>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</si>
  <si>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</si>
  <si>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</si>
  <si>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</si>
  <si>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</si>
  <si>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</si>
  <si>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</si>
  <si>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</si>
  <si>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</si>
  <si>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</si>
  <si>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</si>
  <si>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</si>
  <si>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</si>
  <si>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</si>
  <si>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</si>
  <si>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</si>
  <si>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</si>
  <si>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</si>
  <si>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</si>
  <si>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</si>
  <si>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</si>
  <si>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</si>
  <si>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</si>
  <si>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</si>
  <si>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</si>
  <si>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</si>
  <si>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</si>
  <si>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</si>
  <si>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</si>
  <si>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</si>
  <si>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</si>
  <si>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</si>
  <si>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</si>
  <si>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</si>
  <si>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</si>
  <si>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</si>
  <si>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</si>
  <si>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</si>
  <si>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</si>
  <si>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</si>
  <si>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</si>
  <si>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</si>
  <si>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</si>
  <si>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</si>
  <si>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</si>
  <si>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</si>
  <si>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</si>
  <si>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</si>
  <si>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</si>
  <si>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</si>
  <si>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</si>
  <si>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</si>
  <si>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</si>
  <si>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</si>
  <si>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</si>
  <si>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</si>
  <si>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</si>
  <si>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</si>
  <si>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</si>
  <si>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</si>
  <si>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</si>
  <si>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</si>
  <si>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</si>
  <si>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</si>
  <si>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</si>
  <si>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</si>
  <si>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</si>
  <si>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</si>
  <si>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</si>
  <si>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</si>
  <si>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</si>
  <si>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</si>
  <si>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</si>
  <si>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</si>
  <si>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</si>
  <si>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</si>
  <si>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</si>
  <si>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</si>
  <si>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</si>
  <si>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</si>
  <si>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</si>
  <si>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</si>
  <si>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</si>
  <si>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</si>
  <si>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</si>
  <si>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</si>
  <si>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</si>
  <si>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</si>
  <si>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</si>
  <si>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</si>
  <si>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</si>
  <si>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</si>
  <si>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</si>
  <si>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</si>
  <si>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</si>
  <si>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</si>
  <si>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</si>
  <si>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</si>
  <si>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</si>
  <si>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</si>
  <si>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</si>
  <si>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</si>
  <si>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</si>
  <si>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</si>
  <si>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</si>
  <si>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</si>
  <si>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</si>
  <si>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</si>
  <si>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</si>
  <si>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</si>
  <si>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</si>
  <si>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</si>
  <si>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</si>
  <si>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</si>
  <si>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</si>
  <si>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</si>
  <si>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</si>
  <si>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</si>
  <si>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</si>
  <si>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</si>
  <si>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</si>
  <si>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</si>
  <si>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</si>
  <si>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</si>
  <si>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</si>
  <si>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</si>
  <si>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</si>
  <si>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</si>
  <si>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</si>
  <si>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</si>
  <si>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</si>
  <si>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</si>
  <si>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</si>
  <si>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</si>
  <si>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</si>
  <si>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</si>
  <si>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</si>
  <si>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</si>
  <si>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</si>
  <si>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</si>
  <si>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</si>
  <si>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</si>
  <si>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</si>
  <si>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</si>
  <si>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</si>
  <si>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</si>
  <si>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</si>
  <si>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</si>
  <si>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</si>
  <si>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</si>
  <si>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</si>
  <si>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</si>
  <si>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</si>
  <si>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</si>
  <si>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</si>
  <si>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</si>
  <si>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</si>
  <si>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</si>
  <si>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</si>
  <si>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</si>
  <si>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</si>
  <si>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</si>
  <si>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</si>
  <si>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</si>
  <si>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</si>
  <si>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</si>
  <si>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</si>
  <si>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</si>
  <si>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</si>
  <si>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</si>
  <si>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</si>
  <si>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</si>
  <si>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</si>
  <si>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</si>
  <si>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</si>
  <si>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</si>
  <si>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</si>
  <si>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</si>
  <si>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</si>
  <si>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</si>
  <si>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</si>
  <si>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</si>
  <si>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</si>
  <si>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</si>
  <si>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</si>
  <si>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</si>
  <si>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</si>
  <si>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</si>
  <si>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</si>
  <si>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</si>
  <si>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</si>
  <si>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</si>
  <si>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</si>
  <si>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</si>
  <si>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</si>
  <si>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</si>
  <si>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</si>
  <si>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</si>
  <si>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</si>
  <si>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</si>
  <si>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</si>
  <si>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</si>
  <si>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</si>
  <si>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</si>
  <si>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</si>
  <si>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</si>
  <si>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</si>
  <si>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</si>
  <si>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</si>
  <si>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</si>
  <si>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</si>
  <si>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</si>
  <si>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</si>
  <si>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</si>
  <si>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</si>
  <si>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</si>
  <si>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</si>
  <si>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</si>
  <si>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</si>
  <si>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</si>
  <si>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</si>
  <si>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</si>
  <si>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</si>
  <si>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</si>
  <si>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</si>
  <si>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</si>
  <si>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</si>
  <si>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</si>
  <si>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</si>
  <si>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</si>
  <si>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</si>
  <si>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</si>
  <si>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</si>
  <si>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</si>
  <si>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</si>
  <si>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</si>
  <si>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</si>
  <si>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</si>
  <si>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</si>
  <si>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</si>
  <si>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</si>
  <si>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</si>
  <si>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</si>
  <si>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</si>
  <si>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</si>
  <si>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</si>
  <si>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</si>
  <si>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</si>
  <si>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</si>
  <si>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</si>
  <si>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</si>
  <si>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</si>
  <si>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</si>
  <si>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</si>
  <si>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</si>
  <si>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</si>
  <si>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</si>
  <si>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</si>
  <si>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</si>
  <si>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</si>
  <si>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</si>
  <si>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</si>
  <si>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</si>
  <si>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</si>
  <si>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</si>
  <si>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</si>
  <si>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</si>
  <si>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</si>
  <si>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</si>
  <si>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</si>
  <si>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</si>
  <si>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</si>
  <si>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</si>
  <si>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</si>
  <si>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</si>
  <si>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</si>
  <si>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</si>
  <si>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</si>
  <si>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</si>
  <si>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</si>
  <si>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</si>
  <si>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</si>
  <si>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</si>
  <si>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</si>
  <si>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</si>
  <si>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</si>
  <si>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</si>
  <si>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</si>
  <si>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</si>
  <si>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</si>
  <si>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</si>
  <si>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</si>
  <si>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</si>
  <si>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</si>
  <si>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</si>
  <si>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</si>
  <si>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</si>
  <si>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</si>
  <si>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</si>
  <si>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</si>
  <si>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</si>
  <si>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</si>
  <si>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</si>
  <si>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</si>
  <si>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</si>
  <si>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</si>
  <si>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</si>
  <si>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</si>
  <si>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</si>
  <si>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</si>
  <si>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</si>
  <si>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</si>
  <si>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</si>
  <si>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</si>
  <si>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</si>
  <si>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</si>
  <si>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</si>
  <si>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</si>
  <si>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</si>
  <si>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</si>
  <si>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</si>
  <si>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</si>
  <si>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</si>
  <si>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</si>
  <si>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</si>
  <si>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</si>
  <si>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</si>
  <si>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</si>
  <si>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</si>
  <si>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</si>
  <si>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</si>
  <si>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</si>
  <si>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</si>
  <si>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</si>
  <si>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</si>
  <si>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</si>
  <si>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</si>
  <si>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</si>
  <si>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</si>
  <si>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</si>
  <si>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</si>
  <si>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</si>
  <si>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</si>
  <si>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</si>
  <si>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</si>
  <si>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</si>
  <si>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</si>
  <si>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</si>
  <si>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</si>
  <si>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</si>
  <si>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</si>
  <si>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</si>
  <si>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</si>
  <si>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</si>
  <si>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</si>
  <si>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</si>
  <si>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</si>
  <si>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</si>
  <si>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</si>
  <si>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</si>
  <si>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</si>
  <si>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</si>
  <si>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</si>
  <si>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</si>
  <si>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</si>
  <si>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</si>
  <si>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</si>
  <si>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</si>
  <si>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</si>
  <si>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</si>
  <si>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</si>
  <si>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</si>
  <si>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</si>
  <si>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</si>
  <si>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</si>
  <si>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</si>
  <si>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</si>
  <si>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</si>
  <si>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</si>
  <si>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</si>
  <si>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</si>
  <si>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</si>
  <si>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</si>
  <si>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</si>
  <si>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</si>
  <si>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</si>
  <si>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</si>
  <si>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</si>
  <si>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</si>
  <si>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</si>
  <si>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</si>
  <si>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</si>
  <si>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</si>
  <si>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</si>
  <si>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</si>
  <si>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</si>
  <si>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</si>
  <si>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</si>
  <si>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</si>
  <si>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</si>
  <si>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</si>
  <si>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</si>
  <si>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</si>
  <si>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</si>
  <si>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</si>
  <si>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</si>
  <si>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</si>
  <si>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</si>
  <si>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</si>
  <si>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</si>
  <si>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</si>
  <si>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</si>
  <si>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</si>
  <si>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</si>
  <si>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</si>
  <si>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</si>
  <si>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</si>
  <si>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</si>
  <si>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</si>
  <si>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</si>
  <si>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</si>
  <si>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</si>
  <si>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</si>
  <si>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</si>
  <si>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</si>
  <si>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</si>
  <si>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</si>
  <si>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</si>
  <si>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</si>
  <si>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</si>
  <si>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</si>
  <si>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</si>
  <si>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</si>
  <si>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</si>
  <si>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</si>
  <si>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</si>
  <si>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</si>
  <si>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</si>
  <si>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</si>
  <si>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</si>
  <si>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</si>
  <si>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</si>
  <si>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</si>
  <si>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</si>
  <si>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</si>
  <si>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</si>
  <si>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</si>
  <si>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</si>
  <si>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</si>
  <si>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</si>
  <si>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</si>
  <si>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</si>
  <si>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</si>
  <si>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</si>
  <si>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</si>
  <si>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</si>
  <si>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</si>
  <si>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</si>
  <si>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</si>
  <si>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</si>
  <si>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</si>
  <si>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</si>
  <si>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</si>
  <si>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</si>
  <si>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</si>
  <si>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</si>
  <si>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</si>
  <si>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</si>
  <si>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</si>
  <si>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</si>
  <si>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</si>
  <si>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</si>
  <si>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</si>
  <si>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</si>
  <si>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</si>
  <si>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</si>
  <si>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</si>
  <si>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</si>
  <si>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</si>
  <si>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</si>
  <si>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</si>
  <si>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</si>
  <si>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</si>
  <si>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</si>
  <si>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</si>
  <si>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</si>
  <si>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</si>
  <si>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</si>
  <si>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</si>
  <si>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</si>
  <si>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</si>
  <si>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</si>
  <si>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</si>
  <si>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</si>
  <si>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</si>
  <si>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</si>
  <si>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</si>
  <si>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</si>
  <si>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</si>
  <si>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</si>
  <si>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</si>
  <si>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</si>
  <si>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</si>
  <si>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</si>
  <si>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</si>
  <si>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</si>
  <si>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</si>
  <si>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</si>
  <si>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</si>
  <si>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</si>
  <si>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</si>
  <si>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</si>
  <si>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</si>
  <si>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</si>
  <si>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</si>
  <si>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</si>
  <si>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</si>
  <si>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</si>
  <si>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</si>
  <si>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</si>
  <si>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</si>
  <si>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</si>
  <si>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</si>
  <si>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</si>
  <si>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</si>
  <si>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</si>
  <si>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</si>
  <si>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</si>
  <si>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</si>
  <si>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</si>
  <si>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</si>
  <si>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</si>
  <si>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</si>
  <si>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</si>
  <si>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</si>
  <si>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</si>
  <si>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</si>
  <si>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</si>
  <si>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</si>
  <si>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</si>
  <si>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</si>
  <si>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</si>
  <si>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</si>
  <si>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</si>
  <si>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</si>
  <si>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</si>
  <si>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</si>
  <si>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</si>
  <si>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</si>
  <si>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</si>
  <si>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</si>
  <si>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</si>
  <si>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</si>
  <si>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</si>
  <si>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</si>
  <si>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</si>
  <si>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</si>
  <si>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</si>
  <si>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</si>
  <si>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</si>
  <si>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</si>
  <si>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</si>
  <si>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</si>
  <si>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</si>
  <si>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</si>
  <si>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</si>
  <si>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</si>
  <si>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</si>
  <si>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</si>
  <si>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</si>
  <si>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</si>
  <si>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</si>
  <si>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</si>
  <si>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</si>
  <si>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</si>
  <si>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</si>
  <si>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</si>
  <si>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</si>
  <si>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</si>
  <si>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</si>
  <si>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</si>
  <si>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</si>
  <si>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</si>
  <si>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</si>
  <si>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</si>
  <si>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</si>
  <si>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</si>
  <si>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</si>
  <si>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</si>
  <si>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</si>
  <si>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</si>
  <si>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</si>
  <si>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</si>
  <si>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</si>
  <si>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</si>
  <si>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</si>
  <si>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</si>
  <si>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</si>
  <si>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</si>
  <si>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</si>
  <si>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</si>
  <si>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</si>
  <si>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</si>
  <si>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</si>
  <si>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</si>
  <si>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</si>
  <si>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</si>
  <si>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</si>
  <si>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</si>
  <si>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</si>
  <si>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</si>
  <si>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</si>
  <si>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</si>
  <si>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</si>
  <si>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</si>
  <si>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</si>
  <si>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</si>
  <si>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</si>
  <si>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</si>
  <si>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</si>
  <si>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</si>
  <si>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</si>
  <si>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</si>
  <si>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</si>
  <si>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</si>
  <si>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</si>
  <si>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</si>
  <si>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</si>
  <si>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</si>
  <si>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</si>
  <si>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</si>
  <si>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</si>
  <si>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</si>
  <si>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</si>
  <si>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</si>
  <si>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</si>
  <si>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</si>
  <si>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</si>
  <si>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</si>
  <si>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</si>
  <si>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</si>
  <si>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</si>
  <si>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</si>
  <si>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</si>
  <si>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</si>
  <si>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</si>
  <si>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</si>
  <si>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</si>
  <si>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</si>
  <si>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</si>
  <si>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</si>
  <si>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</si>
  <si>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</si>
  <si>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</si>
  <si>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</si>
  <si>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</si>
  <si>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</si>
  <si>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</si>
  <si>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</si>
  <si>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</si>
  <si>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</si>
  <si>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</si>
  <si>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</si>
  <si>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</si>
  <si>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</si>
  <si>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</si>
  <si>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</si>
  <si>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</si>
  <si>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</si>
  <si>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</si>
  <si>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</si>
  <si>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</si>
  <si>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</si>
  <si>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</si>
  <si>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</si>
  <si>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</si>
  <si>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</si>
  <si>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</si>
  <si>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</si>
  <si>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</si>
  <si>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</si>
  <si>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</si>
  <si>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</si>
  <si>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</si>
  <si>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</si>
  <si>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</si>
  <si>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</si>
  <si>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</si>
  <si>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</si>
  <si>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</si>
  <si>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</si>
  <si>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</si>
  <si>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</si>
  <si>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</si>
  <si>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</si>
  <si>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</si>
  <si>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</si>
  <si>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</si>
  <si>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</si>
  <si>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</si>
  <si>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</si>
  <si>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</si>
  <si>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</si>
  <si>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</si>
  <si>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</si>
  <si>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</si>
  <si>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</si>
  <si>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</si>
  <si>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</si>
  <si>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</si>
  <si>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</si>
  <si>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</si>
  <si>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</si>
  <si>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</si>
  <si>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</si>
  <si>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</si>
  <si>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</si>
  <si>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</si>
  <si>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</si>
  <si>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</si>
  <si>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</si>
  <si>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</si>
  <si>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</si>
  <si>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</si>
  <si>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</si>
  <si>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</si>
  <si>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</si>
  <si>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</si>
  <si>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</si>
  <si>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</si>
  <si>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</si>
  <si>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</si>
  <si>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</si>
  <si>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</si>
  <si>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</si>
  <si>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</si>
  <si>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</si>
  <si>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</si>
  <si>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</si>
  <si>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</si>
  <si>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</si>
  <si>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</si>
  <si>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</si>
  <si>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</si>
  <si>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</si>
  <si>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</si>
  <si>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</si>
  <si>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</si>
  <si>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</si>
  <si>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</si>
  <si>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</si>
  <si>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</si>
  <si>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</si>
  <si>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</si>
  <si>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</si>
  <si>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</si>
  <si>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</si>
  <si>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</si>
  <si>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</si>
  <si>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</si>
  <si>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</si>
  <si>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</si>
  <si>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</si>
  <si>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</si>
  <si>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</si>
  <si>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</si>
  <si>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</si>
  <si>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</si>
  <si>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</si>
  <si>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</si>
  <si>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</si>
  <si>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</si>
  <si>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</si>
  <si>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</si>
  <si>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</si>
  <si>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</si>
  <si>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</si>
  <si>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</si>
  <si>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</si>
  <si>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</si>
  <si>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</si>
  <si>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</si>
  <si>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</si>
  <si>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</si>
  <si>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</si>
  <si>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</si>
  <si>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</si>
  <si>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</si>
  <si>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</si>
  <si>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</si>
  <si>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</si>
  <si>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</si>
  <si>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</si>
  <si>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</si>
  <si>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</si>
  <si>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</si>
  <si>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</si>
  <si>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</si>
  <si>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</si>
  <si>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</si>
  <si>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</si>
  <si>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</si>
  <si>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</si>
  <si>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</si>
  <si>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</si>
  <si>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</si>
  <si>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</si>
  <si>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</si>
  <si>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</si>
  <si>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</si>
  <si>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</si>
  <si>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</si>
  <si>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</si>
  <si>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</si>
  <si>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</si>
  <si>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</si>
  <si>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</si>
  <si>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</si>
  <si>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</si>
  <si>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</si>
  <si>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</si>
  <si>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</si>
  <si>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</si>
  <si>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</si>
  <si>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</si>
  <si>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</si>
  <si>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</si>
  <si>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</si>
  <si>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</si>
  <si>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</si>
  <si>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</si>
  <si>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</si>
  <si>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</si>
  <si>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</si>
  <si>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</si>
  <si>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</si>
  <si>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</si>
  <si>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</si>
  <si>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</si>
  <si>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</si>
  <si>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</si>
  <si>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</si>
  <si>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PCM-20251210-00003068</t>
  </si>
  <si>
    <t xml:space="preserve">Major </t>
  </si>
  <si>
    <t>ETA 90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</si>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</sst>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3" totalsRowShown="0" headerRowDxfId="97" dataDxfId="96" headerRowBorderDxfId="94" tableBorderDxfId="95" totalsRowBorderDxfId="93">
  <autoFilter ref="A1:L1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3"/>
  <sheetViews>
    <sheetView workbookViewId="0">
      <selection activeCell="A14" sqref="A1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338.87390034722193</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19806</v>
      </c>
      <c r="E3" s="122" t="s">
        <v>39109</v>
      </c>
      <c r="F3" s="121">
        <v>46001.814421296294</v>
      </c>
      <c r="G3" s="120">
        <f ca="1">IFERROR(NOW()-F3,"-")</f>
        <v>7.9049768537515774E-3</v>
      </c>
      <c r="H3" s="121">
        <v>46001.762337962966</v>
      </c>
      <c r="I3" s="123" t="str">
        <f>IFERROR(VLOOKUP(D3,DB!A:F,6,0),"")</f>
        <v>SCECO</v>
      </c>
      <c r="J3" s="123" t="str">
        <f>IFERROR(VLOOKUP(D3,DB!A:G,7,0),"")</f>
        <v>No BB Design+No BB Shifted</v>
      </c>
      <c r="K3" s="119" t="s">
        <v>39110</v>
      </c>
      <c r="L3" s="118" t="str">
        <f>IFERROR(VLOOKUP(D3,DB!A:I,9,0),"")</f>
        <v>Latis</v>
      </c>
    </row>
    <row r="4" spans="1:15" ht="15" customHeight="1">
      <c r="A4" s="124"/>
      <c r="B4" s="123" t="str">
        <f>IFERROR(VLOOKUP(D4,DB!A:K,11,0),"")</f>
        <v/>
      </c>
      <c r="C4" s="123"/>
      <c r="D4" s="56"/>
      <c r="E4" s="122"/>
      <c r="F4" s="121"/>
      <c r="G4" s="120">
        <f ca="1">IFERROR(NOW()-F4,"-")</f>
        <v>46001.822326273148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46001.822326273148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46001.822326273148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46001.822326273148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46001.822326273148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46001.822326273148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46001.822326273148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46001.822326273148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46001.822326273148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46001.822326273148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46001.822326273148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46001.822326273148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46001.822326273148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46001.822326273148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46001.822326273148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46001.822326273148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46001.822326273148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46001.822326273148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46001.822326273148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46001.822326273148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46001.822326273148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46001.822326273148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46001.822326273148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46001.822326273148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46001.822326273148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46001.822326273148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46001.822326273148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46001.822326273148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46001.822326273148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46001.822326273148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46001.822326273148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46001.822326273148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46001.822326273148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46001.822326273148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46001.822326273148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46001.822326273148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46001.822326273148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46001.822326273148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46001.822326273148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46001.822326273148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46001.822326273148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46001.822326273148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46001.822326273148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46001.822326273148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46001.822326273148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46001.822326273148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46001.822326273148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46001.822326273148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46001.822326273148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46001.822326273148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46001.822326273148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46001.822326273148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46001.822326273148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46001.822326273148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46001.822326273148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46001.822326273148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46001.822326273148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46001.822326273148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46001.822326273148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46001.822326273148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46001.822326273148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46001.822326273148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46001.822326273148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46001.822326273148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46001.822326273148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46001.822326273148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46001.822326273148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46001.822326273148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46001.822326273148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46001.822326273148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46001.822326273148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46001.822326273148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46001.822326273148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46001.822326273148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46001.822326273148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46001.822326273148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46001.822326273148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46001.822326273148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46001.822326273148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46001.822326273148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46001.822326273148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46001.822326273148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46001.822326273148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46001.822326273148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46001.822326273148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46001.822326273148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46001.822326273148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46001.822326273148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46001.822326273148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46001.822326273148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46001.822326273148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46001.822326273148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46001.822326273148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46001.822326273148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46001.822326273148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46001.822326273148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46001.822326273148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46001.822326273148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46001.822326273148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46001.822326273148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46001.822326273148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46001.822326273148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46001.822326273148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46001.822326273148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46001.822326273148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46001.822326273148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46001.822326273148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46001.822326273148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46001.822326273148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46001.822326273148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46001.822326273148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46001.822326273148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46001.822326273148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46001.822326273148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46001.822326273148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46001.822326273148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46001.822326273148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46001.822326273148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46001.822326273148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46001.822326273148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46001.822326273148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46001.822326273148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46001.822326273148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46001.822326273148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46001.822326273148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46001.822326273148</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46001.822326273148</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46001.822326273148</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46001.822326273148</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46001.822326273148</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46001.822326273148</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46001.822326273148</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46001.822326273148</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46001.822326273148</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46001.822326273148</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46001.822326273148</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46001.822326273148</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46001.822326273148</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46001.822326273148</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46001.822326273148</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46001.822326273148</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46001.822326273148</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46001.822326273148</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46001.822326273148</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46001.822326273148</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46001.822326273148</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46001.822326273148</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46001.822326273148</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46001.822326273148</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46001.822326273148</v>
      </c>
      <c r="H153" s="121"/>
      <c r="I153" s="123" t="str">
        <f>IFERROR(VLOOKUP(D153,DB!A:F,6,0),"")</f>
        <v/>
      </c>
      <c r="J153" s="123" t="str">
        <f>IFERROR(VLOOKUP(D153,DB!A:G,7,0),"")</f>
        <v/>
      </c>
      <c r="K153" s="119"/>
      <c r="L153" s="118" t="str">
        <f>IFERROR(VLOOKUP(D153,DB!A:I,9,0),"")</f>
        <v/>
      </c>
    </row>
  </sheetData>
  <customSheetViews>
    <customSheetView guid="{F6042A99-DD27-4453-835D-0834D95730CC}" filter="1" showAutoFilter="1">
      <pageMargins left="0" right="0" top="0" bottom="0" header="0" footer="0"/>
      <autoFilter ref="B1:M1" xr:uid="{17350036-9993-4B01-8906-03C4624BC056}"/>
    </customSheetView>
  </customSheetViews>
  <dataValidations count="2">
    <dataValidation allowBlank="1" showInputMessage="1" showErrorMessage="1" sqref="E1" xr:uid="{5DBA255D-CDD9-49FB-AD3C-AF70AB4EE696}"/>
    <dataValidation type="list" allowBlank="1" showInputMessage="1" showErrorMessage="1" sqref="E2:E1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176.82248854167119</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17.434907523151196</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4.466944328705722</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46001.822326273148</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46001.822326273148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46001.822326273148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46001.822326273148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46001.822326273148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46001.822326273148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46001.822326273148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46001.822326273148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46001.822326273148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46001.822326273148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46001.822326273148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46001.822326273148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46001.822326273148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46001.822326273148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46001.822326273148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46001.822326273148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46001.822326273148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46001.822326273148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46001.822326273148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46001.822326273148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46001.822326273148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46001.822326273148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46001.822326273148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46001.822326273148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46001.822326273148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46001.822326273148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46001.822326273148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46001.822326273148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46001.822326273148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46001.822326273148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46001.822326273148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46001.822326273148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46001.822326273148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46001.822326273148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46001.822326273148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46001.822326273148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46001.822326273148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46001.822326273148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46001.822326273148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46001.822326273148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46001.822326273148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46001.822326273148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46001.822326273148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46001.822326273148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46001.822326273148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46001.822326273148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46001.822326273148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46001.822326273148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46001.822326273148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46001.822326273148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46001.822326273148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46001.822326273148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46001.822326273148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46001.822326273148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46001.822326273148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46001.822326273148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46001.822326273148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46001.822326273148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46001.822326273148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46001.822326273148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46001.822326273148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46001.822326273148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46001.822326273148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46001.822326273148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46001.822326273148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46001.822326273148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46001.822326273148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46001.822326273148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46001.822326273148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46001.822326273148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46001.822326273148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46001.822326273148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46001.822326273148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46001.822326273148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46001.822326273148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46001.822326273148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46001.822326273148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46001.822326273148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46001.822326273148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46001.822326273148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46001.822326273148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46001.822326273148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46001.822326273148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46001.822326273148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46001.822326273148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46001.822326273148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46001.822326273148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46001.822326273148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46001.822326273148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46001.822326273148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46001.822326273148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46001.822326273148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46001.822326273148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46001.822326273148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46001.822326273148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46001.822326273148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46001.822326273148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46001.822326273148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46001.822326273148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46001.822326273148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46001.822326273148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46001.822326273148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46001.822326273148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46001.822326273148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46001.822326273148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46001.822326273148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46001.822326273148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46001.822326273148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46001.822326273148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46001.822326273148</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46001.822326273148</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46001.822326273148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46001.822326273148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46001.822326273148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46001.822326273148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46001.822326273148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46001.822326273148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46001.822326273148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46001.822326273148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46001.822326273148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46001.822326273148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46001.822326273148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46001.822326273148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46001.822326273148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46001.822326273148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46001.822326273148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46001.822326273148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46001.822326273148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46001.822326273148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46001.822326273148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46001.822326273148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46001.822326273148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46001.822326273148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46001.822326273148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46001.822326273148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46001.822326273148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46001.822326273148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46001.822326273148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46001.822326273148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46001.822326273148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46001.822326273148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46001.822326273148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46001.822326273148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46001.822326273148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46001.822326273148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46001.822326273148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46001.822326273148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46001.822326273148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46001.822326273148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46001.822326273148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46001.822326273148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46001.822326273148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46001.822326273148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46001.822326273148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46001.822326273148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46001.822326273148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46001.822326273148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46001.822326273148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46001.822326273148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46001.822326273148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46001.822326273148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46001.822326273148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46001.822326273148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46001.822326273148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46001.822326273148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46001.822326273148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46001.822326273148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46001.822326273148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46001.822326273148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46001.822326273148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46001.822326273148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46001.822326273148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46001.822326273148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46001.822326273148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46001.822326273148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46001.822326273148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46001.822326273148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46001.822326273148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46001.822326273148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46001.822326273148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46001.822326273148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46001.822326273148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46001.822326273148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46001.822326273148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46001.822326273148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46001.822326273148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46001.822326273148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46001.822326273148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46001.822326273148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46001.822326273148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46001.822326273148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46001.822326273148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46001.822326273148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46001.822326273148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46001.822326273148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46001.822326273148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46001.822326273148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46001.822326273148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46001.822326273148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46001.822326273148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46001.822326273148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46001.822326273148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46001.822326273148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46001.822326273148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46001.822326273148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46001.822326273148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46001.822326273148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46001.822326273148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46001.822326273148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46001.822326273148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46001.822326273148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46001.822326273148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46001.822326273148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46001.822326273148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46001.822326273148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46001.822326273148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46001.822326273148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46001.822326273148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46001.822326273148</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46001.822326273148</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46001.822326504633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46001.822326504633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46001.822326504633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46001.822326504633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46001.822326504633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46001.822326504633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46001.822326504633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46001.822326504633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46001.822326504633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46001.822326504633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46001.822326504633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46001.822326504633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46001.822326504633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46001.822326504633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46001.822326504633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46001.822326504633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46001.822326504633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46001.822326504633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46001.822326504633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46001.822326504633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46001.822326504633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46001.822326504633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46001.822326504633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46001.822326504633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46001.822326504633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46001.822326504633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46001.822326504633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46001.822326504633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46001.822326504633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46001.822326504633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46001.822326504633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46001.822326504633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46001.822326504633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46001.822326504633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46001.822326504633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46001.822326504633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46001.822326504633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46001.822326504633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46001.822326504633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46001.822326504633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46001.822326504633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46001.822326504633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46001.822326504633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46001.822326504633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46001.822326504633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46001.822326504633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46001.822326504633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46001.822326504633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46001.822326504633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46001.822326504633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46001.822326504633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46001.822326504633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46001.822326504633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46001.822326504633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46001.822326504633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46001.822326504633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46001.822326504633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46001.822326504633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46001.822326504633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46001.822326504633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46001.822326504633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46001.822326504633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46001.822326504633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46001.822326504633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46001.822326504633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46001.822326504633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46001.822326504633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46001.822326504633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46001.822326504633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46001.822326504633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46001.822326504633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46001.822326504633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46001.822326504633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46001.822326504633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46001.822326504633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46001.822326504633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46001.822326504633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46001.822326504633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46001.822326504633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46001.822326504633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46001.822326504633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46001.822326504633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46001.822326504633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46001.822326504633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46001.822326504633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46001.822326504633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46001.822326504633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46001.822326504633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46001.822326504633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46001.822326504633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46001.822326504633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46001.822326504633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46001.822326504633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46001.822326504633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46001.822326504633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46001.822326504633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46001.822326504633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46001.822326504633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46001.822326504633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46001.822326504633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46001.822326504633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46001.822326504633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46001.822326504633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46001.822326504633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46001.822326504633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46001.822326504633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46001.822326504633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46001.822326504633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46001.822326504633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46001.822326504633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46001.822326504633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46001.822326504633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46001.822326504633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46001.822326504633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46001.822326504633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46001.822326504633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46001.822326504633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46001.822326504633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46001.822326504633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46001.822326504633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46001.822326504633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46001.822326504633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46001.822326504633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46001.822326504633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46001.822326504633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46001.822326504633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46001.822326504633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46001.822326504633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46001.822326504633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46001.822326504633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46001.822326504633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46001.822326504633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46001.822326504633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46001.822326504633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46001.822326504633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46001.822326504633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46001.822326504633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46001.822326504633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46001.822326504633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46001.822326504633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46001.822326504633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46001.822326504633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46001.822326504633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46001.822326504633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46001.822326504633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46001.822326504633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46001.822326504633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46001.822326504633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46001.822326504633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46001.822326504633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46001.822326504633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46001.822326504633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46001.822326504633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46001.822326504633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46001.822326504633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46001.822326504633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46001.822326504633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46001.822326504633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46001.822326504633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46001.822326504633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46001.822326504633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46001.822326504633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46001.822326504633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46001.822326504633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46001.822326504633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46001.822326504633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46001.822326504633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46001.822326504633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46001.822326504633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46001.822326504633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46001.822326504633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46001.822326504633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46001.822326504633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46001.822326504633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46001.822326504633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46001.822326504633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46001.822326504633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46001.822326504633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46001.822326504633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46001.822326504633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46001.822326504633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46001.822326504633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46001.822326504633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46001.822326504633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46001.822326504633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46001.822326504633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46001.822326504633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46001.822326504633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46001.822326504633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46001.822326504633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46001.822326504633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46001.822326504633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46001.822326504633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46001.822326504633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46001.822326504633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46001.822326504633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46001.822326504633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46001.822326504633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46001.822326504633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46001.822326504633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46001.822326504633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46001.822326504633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46001.822326504633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46001.822326504633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46001.822326504633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46001.822326504633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46001.822326504633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46001.822326504633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46001.822326504633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46001.822326504633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46001.822326504633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46001.822326504633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46001.822326504633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46001.822326504633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46001.822326504633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46001.822326504633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46001.822326504633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46001.822326504633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46001.822326504633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46001.822326504633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46001.822326504633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46001.822326504633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46001.822326504633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46001.822326504633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46001.822326504633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46001.822326504633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46001.822326504633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46001.822326504633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46001.822326504633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46001.822326504633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46001.822326504633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46001.822326504633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46001.822326504633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46001.822326504633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46001.822326504633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46001.822326504633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46001.822326504633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46001.822326504633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46001.822326504633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46001.822326504633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46001.822326504633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46001.822326504633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46001.822326504633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46001.822326504633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46001.822326504633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46001.822326504633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46001.822326504633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46001.822326504633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46001.822326504633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46001.822326504633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46001.822326504633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46001.822326504633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46001.822326504633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46001.822326504633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46001.822326504633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46001.822326504633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46001.822326504633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46001.822326504633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46001.822326504633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46001.822326504633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46001.822326504633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46001.822326504633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46001.822326504633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46001.822326504633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46001.822326504633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46001.822326504633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46001.822326504633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46001.822326504633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46001.822326504633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46001.822326504633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46001.822326504633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46001.822326504633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46001.822326504633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46001.822326504633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46001.822326504633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46001.822326504633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46001.822326504633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46001.822326504633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46001.822326504633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46001.822326504633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46001.822326504633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46001.822326504633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46001.822326504633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46001.822326504633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46001.822326504633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46001.822326504633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46001.822326504633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46001.822326504633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46001.822326504633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46001.822326504633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46001.822326504633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46001.822326504633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46001.822326504633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46001.822326504633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46001.822326504633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46001.822326504633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46001.822326504633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46001.822326504633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46001.822326504633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46001.822326504633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46001.822326504633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46001.822326504633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46001.822326504633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46001.822326504633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46001.822326504633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46001.822326504633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46001.822326504633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46001.822326504633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46001.822326504633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46001.822326504633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46001.822326504633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46001.822326504633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46001.822326504633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46001.822326504633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46001.822326504633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46001.822326504633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46001.822326504633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46001.822326504633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46001.822326504633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46001.822326504633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46001.822326504633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46001.822326504633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46001.822326504633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46001.822326504633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46001.822326504633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46001.822326504633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46001.822326504633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46001.822326504633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46001.822326504633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46001.822326504633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46001.822326504633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46001.822326504633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46001.822326504633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46001.822326504633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46001.822326504633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46001.822326504633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46001.822326504633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46001.822326504633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46001.822326504633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46001.822326504633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46001.822326504633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46001.822326504633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46001.822326504633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46001.822326504633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46001.822326504633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46001.822326504633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46001.822326504633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46001.822326504633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46001.822326504633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46001.822326504633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46001.822326504633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46001.822326504633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46001.822326504633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46001.822326504633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46001.822326504633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46001.822326504633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46001.822326504633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46001.822326504633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46001.822326504633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46001.822326504633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46001.822326504633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46001.822326504633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46001.822326504633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46001.822326504633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46001.822326504633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46001.822326504633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46001.822326504633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46001.822326504633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46001.822326504633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46001.822326504633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46001.822326504633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46001.822326504633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46001.822326504633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46001.822326504633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46001.822326504633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46001.822326504633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46001.822326504633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46001.822326504633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46001.822326504633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46001.822326504633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46001.822326504633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46001.822326504633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46001.822326504633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46001.822326504633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46001.822326504633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46001.822326504633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46001.822326504633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46001.822326504633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46001.822326504633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46001.822326504633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46001.822326504633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46001.822326504633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46001.822326504633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46001.822326504633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46001.822326504633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46001.822326504633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46001.822326504633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46001.822326504633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46001.822326504633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46001.822326504633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46001.822326504633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46001.822326504633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46001.822326504633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46001.822326504633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46001.822326504633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46001.822326504633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46001.822326504633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46001.822326504633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46001.822326504633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46001.822326504633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46001.822326504633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46001.822326504633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46001.822326504633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46001.822326504633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46001.822326504633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46001.822326504633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46001.822326504633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46001.822326504633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46001.822326504633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46001.822326504633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46001.822326504633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46001.822326504633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46001.822326504633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46001.822326504633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46001.822326504633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46001.822326504633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46001.822326504633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46001.822326504633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46001.822326504633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46001.822326504633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46001.822326504633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46001.822326504633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46001.822326504633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46001.822326504633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46001.822326504633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46001.822326504633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46001.822326504633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46001.822326504633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46001.822326504633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46001.822326504633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46001.822326504633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46001.822326504633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46001.822326504633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46001.822326504633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46001.822326504633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46001.822326504633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46001.822326504633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46001.822326504633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46001.822326504633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46001.822326504633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46001.822326504633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46001.822326504633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46001.822326504633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46001.822326504633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46001.822326504633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46001.822326504633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46001.822326504633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46001.822326504633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46001.822326504633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46001.822326504633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46001.822326504633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46001.822326504633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46001.822326504633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46001.822326504633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46001.822326504633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46001.822326504633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46001.822326504633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46001.822326504633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46001.822326504633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46001.822326504633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46001.822326504633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46001.822326504633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46001.822326504633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46001.822326504633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46001.822326504633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46001.822326504633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46001.822326504633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46001.822326504633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46001.822326504633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46001.822326504633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46001.822326504633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46001.822326504633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46001.822326504633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46001.822326504633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46001.822326504633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46001.822326504633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46001.822326504633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46001.822326504633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46001.822326504633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46001.822326504633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46001.822326504633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46001.822326504633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46001.822326504633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46001.822326504633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46001.822326504633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46001.822326504633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46001.822326504633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46001.822326504633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46001.822326504633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46001.822326504633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46001.822326504633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46001.822326504633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46001.822326504633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46001.822326504633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46001.822326504633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46001.822326504633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46001.822326504633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46001.822326504633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46001.822326504633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46001.822326504633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46001.822326504633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46001.822326504633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46001.822326504633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46001.822326504633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46001.822326504633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46001.822326504633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46001.822326504633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46001.822326504633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46001.822326504633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46001.822326504633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46001.822326504633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46001.822326504633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46001.822326504633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46001.822326504633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46001.822326504633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46001.822326504633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46001.822326504633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46001.822326504633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46001.822326504633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46001.822326504633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46001.822326504633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46001.822326504633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46001.822326504633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46001.822326504633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46001.822326504633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46001.822326504633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46001.822326504633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46001.822326504633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46001.822326504633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46001.822326504633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46001.822326504633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46001.822326504633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46001.822326504633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46001.822326504633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46001.822326504633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46001.822326504633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46001.822326504633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46001.822326504633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46001.822326504633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46001.822326504633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46001.822326504633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46001.822326504633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46001.822326504633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46001.822326504633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46001.822326504633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46001.822326504633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46001.822326504633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46001.822326504633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46001.822326504633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46001.822326504633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46001.822326504633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46001.822326504633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46001.822326504633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46001.822326504633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46001.822326504633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46001.822326504633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46001.822326504633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46001.822326504633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46001.822326504633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46001.822326504633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46001.822326504633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46001.822326504633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46001.822326504633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46001.822326504633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46001.822326504633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46001.822326504633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46001.822326504633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46001.822326504633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46001.822326504633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46001.822326504633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46001.822326504633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46001.822326504633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46001.822326504633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46001.822326504633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46001.822326504633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46001.822326504633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46001.822326504633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46001.822326504633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46001.822326504633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46001.822326504633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46001.822326504633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46001.822326504633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46001.822326504633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46001.822326504633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46001.822326504633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46001.822326504633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46001.822326504633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46001.822326504633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46001.822326504633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46001.822326504633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46001.822326504633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46001.822326504633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46001.822326504633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46001.822326504633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46001.822326504633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46001.822326504633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46001.822326504633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46001.822326504633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46001.822326504633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46001.822326504633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46001.822326504633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46001.822326504633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46001.822326504633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46001.822326504633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46001.822326504633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46001.822326504633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46001.822326504633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46001.822326504633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46001.822326504633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46001.822326504633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46001.822326504633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46001.822326504633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46001.822326504633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46001.822326504633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46001.822326504633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46001.822326504633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46001.822326504633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46001.822326504633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46001.822326504633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46001.822326504633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46001.822326504633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46001.822326504633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46001.822326504633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46001.822326504633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46001.822326504633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46001.822326504633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46001.822326504633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46001.822326504633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46001.822326504633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46001.822326504633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46001.822326504633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46001.822326504633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46001.822326504633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46001.822326504633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46001.822326504633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46001.822326504633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46001.822326504633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46001.822326504633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46001.822326504633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46001.822326504633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46001.822326504633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46001.822326504633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46001.822326504633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46001.822326504633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46001.822326504633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46001.822326504633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46001.822326504633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46001.822326504633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46001.822326504633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46001.822326504633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46001.822326504633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46001.822326504633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46001.822326504633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46001.822326504633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46001.822326504633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46001.822326504633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46001.822326504633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46001.822326504633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46001.822326504633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46001.822326504633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46001.822326504633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46001.822326504633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46001.822326504633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46001.822326504633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46001.822326504633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46001.822326504633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46001.822326504633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46001.822326504633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46001.822326504633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46001.822326504633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46001.822326504633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46001.822326504633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46001.822326504633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46001.822326504633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46001.822326504633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46001.822326504633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46001.822326504633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46001.822326504633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46001.822326504633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46001.822326504633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46001.822326504633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46001.822326504633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46001.822326504633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46001.822326504633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46001.822326504633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46001.822326504633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46001.822326504633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46001.822326504633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46001.822326504633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46001.822326504633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46001.822326504633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46001.822326504633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46001.822326504633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46001.822326504633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46001.822326504633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46001.822326504633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46001.822326504633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46001.822326504633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46001.822326504633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46001.822326504633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46001.822326504633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46001.822326504633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46001.822326504633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46001.822326504633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46001.822326504633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46001.822326504633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46001.822326504633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46001.822326504633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46001.822326504633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46001.822326504633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46001.822326504633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46001.822326504633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46001.822326504633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46001.822326504633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46001.822326504633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46001.822326504633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46001.822326504633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46001.822326504633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46001.822326504633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46001.822326504633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46001.822326504633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46001.822326504633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46001.822326504633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46001.822326504633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46001.822326504633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46001.822326504633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46001.822326504633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46001.822326504633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46001.822326504633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46001.822326504633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46001.822326504633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46001.822326504633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46001.822326504633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46001.822326504633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46001.822326504633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46001.822326504633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46001.822326504633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46001.822326504633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46001.822326504633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46001.822326504633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46001.822326504633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46001.822326504633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46001.822326504633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46001.822326504633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46001.822326504633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46001.822326504633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46001.822326504633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46001.822326504633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46001.822326504633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46001.822326504633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46001.822326504633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46001.822326504633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46001.822326504633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46001.822326504633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46001.822326504633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46001.822326504633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46001.822326504633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46001.822326504633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46001.822326504633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46001.822326504633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46001.822326504633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46001.822326504633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46001.822326504633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46001.822326504633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46001.822326504633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46001.822326504633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46001.822326504633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46001.822326504633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46001.822326504633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46001.822326504633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46001.822326504633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46001.822326504633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46001.822326504633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46001.822326504633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46001.822326504633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46001.822326504633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46001.822326504633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46001.822326504633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46001.822326504633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46001.822326504633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46001.822326504633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46001.822326504633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46001.822326504633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46001.822326504633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46001.822326504633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46001.822326504633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46001.822326504633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46001.822326504633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46001.822326504633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46001.822326504633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46001.822326504633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46001.822326504633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46001.822326504633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46001.822326504633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46001.822326504633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46001.822326504633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46001.822326504633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46001.822326504633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46001.822326504633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46001.822326504633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46001.822326504633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46001.822326504633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46001.822326504633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46001.822326504633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46001.822326504633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46001.822326504633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46001.822326504633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46001.822326504633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46001.822326504633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46001.822326504633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46001.822326504633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46001.822326504633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46001.822326504633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46001.822326504633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46001.822326504633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46001.822326504633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46001.822326504633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46001.822326504633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46001.822326504633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46001.822326504633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46001.822326504633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46001.822326504633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46001.822326504633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46001.822326504633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46001.822326504633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46001.822326504633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46001.822326504633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46001.822326504633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46001.822326504633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46001.822326504633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46001.822326504633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46001.822326504633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46001.822326504633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46001.822326504633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46001.822326504633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46001.822326504633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46001.822326504633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46001.822326504633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46001.822326504633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46001.822326504633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46001.822326504633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46001.822326504633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46001.822326504633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46001.822326504633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46001.822326504633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46001.822326504633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46001.822326504633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46001.822326504633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46001.822326504633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46001.822326504633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46001.822326504633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46001.822326504633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46001.822326504633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46001.822326504633</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topLeftCell="B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298.34160891203646</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3.0281827546277782</v>
      </c>
      <c r="H3" s="91">
        <v>45998.664027777777</v>
      </c>
      <c r="I3" s="106" t="str">
        <f>IFERROR(VLOOKUP(D3,DB!A:F,6,0),"")</f>
        <v>SCECO</v>
      </c>
      <c r="J3" s="106" t="str">
        <f>IFERROR(VLOOKUP(D3,DB!A:G,7,0),"")</f>
        <v>Vandalized</v>
      </c>
      <c r="K3" s="93" t="s">
        <v>39124</v>
      </c>
      <c r="L3" s="87" t="str">
        <f>IFERROR(VLOOKUP(D3,DB!A:I,9,0),"")</f>
        <v>Latis</v>
      </c>
    </row>
    <row r="4" spans="1:16" ht="15" customHeight="1">
      <c r="A4" s="106"/>
      <c r="B4" s="106" t="str">
        <f>IFERROR(VLOOKUP(D4,DB!A:K,11,0),"")</f>
        <v/>
      </c>
      <c r="C4" s="89"/>
      <c r="D4" s="87"/>
      <c r="E4" s="90"/>
      <c r="F4" s="91"/>
      <c r="G4" s="92">
        <f t="shared" ref="G4:G14" ca="1" si="1">IFERROR(NOW()-F4,"")</f>
        <v>46001.822326273148</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46001.822326273148</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46001.822326273148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46001.822326504633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46001.822326504633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46001.822326504633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46001.822326504633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46001.822326504633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46001.822326504633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46001.822326504633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46001.822326504633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46001.822326504633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46001.822326504633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46001.822326504633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46001.822326504633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46001.822326504633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46001.822326504633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46001.822326504633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46001.822326504633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46001.822326504633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46001.822326504633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46001.822326504633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46001.822326504633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46001.822326504633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46001.822326504633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46001.822326504633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46001.822326504633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46001.822326504633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46001.822326504633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46001.822326504633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46001.822326504633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46001.822326504633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46001.822326504633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46001.822326504633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46001.822326504633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46001.822326504633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46001.822326504633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46001.822326504633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46001.822326504633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46001.822326504633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46001.822326504633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46001.822326504633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46001.822326504633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46001.822326504633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46001.822326504633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46001.822326504633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46001.822326504633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46001.822326504633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46001.822326504633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46001.822326504633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46001.822326504633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46001.822326504633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46001.822326504633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46001.822326504633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46001.822326504633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46001.822326504633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46001.822326504633</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A7" sqref="A7"/>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39125</v>
      </c>
    </row>
    <row r="2" spans="1:13" s="39" customFormat="1">
      <c r="A2" s="37" t="s">
        <v>39126</v>
      </c>
      <c r="B2" s="37" t="str">
        <f>IFERROR(VLOOKUP(D2,[1]DB!A:K,11,0),"")</f>
        <v>R5</v>
      </c>
      <c r="C2" s="37">
        <v>3</v>
      </c>
      <c r="D2" s="99" t="s">
        <v>36085</v>
      </c>
      <c r="E2" s="37" t="s">
        <v>39106</v>
      </c>
      <c r="F2" s="38">
        <v>45891.832060185188</v>
      </c>
      <c r="G2" s="101">
        <f ca="1">IFERROR(NOW()-F2,"")</f>
        <v>109.99026631944434</v>
      </c>
      <c r="H2" s="38">
        <v>45891.790393518517</v>
      </c>
      <c r="I2" s="37" t="str">
        <f>IFERROR(VLOOKUP(D2,[1]DB!A:F,6,0),"")</f>
        <v>Generator-SG</v>
      </c>
      <c r="J2" s="37" t="str">
        <f>IFERROR(VLOOKUP(D2,[1]DB!A:G,7,0),"")</f>
        <v>Vandalized</v>
      </c>
      <c r="K2" s="37" t="s">
        <v>39127</v>
      </c>
      <c r="L2" s="37" t="str">
        <f>IFERROR(VLOOKUP(D2,[1]DB!A:I,9,0),"")</f>
        <v>Latis</v>
      </c>
      <c r="M2" s="155"/>
    </row>
    <row r="3" spans="1:13" s="39" customFormat="1" ht="30.75">
      <c r="A3" s="37" t="s">
        <v>39128</v>
      </c>
      <c r="B3" s="37" t="str">
        <f>IFERROR(VLOOKUP(D3,[1]DB!A:K,11,0),"")</f>
        <v>R5</v>
      </c>
      <c r="C3" s="37">
        <v>1</v>
      </c>
      <c r="D3" s="37" t="s">
        <v>33407</v>
      </c>
      <c r="E3" s="37" t="s">
        <v>39112</v>
      </c>
      <c r="F3" s="38">
        <v>45926.188877314817</v>
      </c>
      <c r="G3" s="101">
        <f t="shared" ref="G3" ca="1" si="0">IFERROR(NOW()-F3,"")</f>
        <v>75.633449189816019</v>
      </c>
      <c r="H3" s="38">
        <v>45926.158159722225</v>
      </c>
      <c r="I3" s="37" t="str">
        <f>IFERROR(VLOOKUP(D3,[1]DB!A:F,6,0),"")</f>
        <v>SCECO</v>
      </c>
      <c r="J3" s="37" t="str">
        <f>IFERROR(VLOOKUP(D3,[1]DB!A:G,7,0),"")</f>
        <v>Good</v>
      </c>
      <c r="K3" s="37" t="s">
        <v>39129</v>
      </c>
      <c r="L3" s="37" t="str">
        <f>IFERROR(VLOOKUP(D3,[1]DB!A:I,9,0),"")</f>
        <v>Latis</v>
      </c>
      <c r="M3" s="37"/>
    </row>
    <row r="4" spans="1:13" s="39" customFormat="1" ht="45.75" customHeight="1">
      <c r="A4" s="102" t="s">
        <v>39130</v>
      </c>
      <c r="B4" s="102" t="str">
        <f>IFERROR(VLOOKUP(D4,[1]DB!A:K,11,0),"")</f>
        <v>R5</v>
      </c>
      <c r="C4" s="102">
        <v>1</v>
      </c>
      <c r="D4" s="102" t="s">
        <v>34832</v>
      </c>
      <c r="E4" s="102" t="s">
        <v>39112</v>
      </c>
      <c r="F4" s="103">
        <v>45948.661111111112</v>
      </c>
      <c r="G4" s="104">
        <f t="shared" ref="G4" ca="1" si="1">IFERROR(NOW()-F4,"")</f>
        <v>53.161215393520251</v>
      </c>
      <c r="H4" s="103">
        <v>45948.661111111112</v>
      </c>
      <c r="I4" s="102" t="str">
        <f>IFERROR(VLOOKUP(D4,[1]DB!A:F,6,0),"")</f>
        <v>SCECO</v>
      </c>
      <c r="J4" s="102" t="str">
        <f>IFERROR(VLOOKUP(D4,[1]DB!A:G,7,0),"")</f>
        <v>Dead</v>
      </c>
      <c r="K4" s="102" t="s">
        <v>39131</v>
      </c>
      <c r="L4" s="102" t="str">
        <f>IFERROR(VLOOKUP(D4,[1]DB!A:I,9,0),"")</f>
        <v>Latis</v>
      </c>
      <c r="M4" s="37"/>
    </row>
    <row r="5" spans="1:13" s="39" customFormat="1" ht="30.75">
      <c r="A5" s="102" t="s">
        <v>39132</v>
      </c>
      <c r="B5" s="102" t="str">
        <f>IFERROR(VLOOKUP(D5,[1]DB!A:K,11,0),"")</f>
        <v>R5</v>
      </c>
      <c r="C5" s="102">
        <v>1</v>
      </c>
      <c r="D5" s="102" t="s">
        <v>36592</v>
      </c>
      <c r="E5" s="102" t="s">
        <v>39106</v>
      </c>
      <c r="F5" s="103">
        <v>45981.373298611114</v>
      </c>
      <c r="G5" s="104">
        <f ca="1">IFERROR(NOW()-F5,"")</f>
        <v>20.449027662034496</v>
      </c>
      <c r="H5" s="130">
        <v>45981.360798611109</v>
      </c>
      <c r="I5" s="102" t="str">
        <f>IFERROR(VLOOKUP(D5,[1]DB!A:F,6,0),"")</f>
        <v>SCECO</v>
      </c>
      <c r="J5" s="102" t="str">
        <f>IFERROR(VLOOKUP(D5,[1]DB!A:G,7,0),"")</f>
        <v>Dead</v>
      </c>
      <c r="K5" s="102" t="s">
        <v>39133</v>
      </c>
      <c r="L5" s="102" t="str">
        <f>IFERROR(VLOOKUP(D5,[1]DB!A:I,9,0),"")</f>
        <v>Latis</v>
      </c>
      <c r="M5" s="37"/>
    </row>
    <row r="6" spans="1:13">
      <c r="A6" s="37" t="s">
        <v>39134</v>
      </c>
      <c r="B6" s="37" t="str">
        <f>IFERROR(VLOOKUP(D6,[1]DB!A:K,11,0),"")</f>
        <v>R5</v>
      </c>
      <c r="C6" s="37">
        <v>1</v>
      </c>
      <c r="D6" s="37" t="s">
        <v>37850</v>
      </c>
      <c r="E6" s="37" t="s">
        <v>39106</v>
      </c>
      <c r="F6" s="38">
        <v>45997.107488425929</v>
      </c>
      <c r="G6" s="129">
        <f t="shared" ref="G6" ca="1" si="2">IFERROR(NOW()-F6,"")</f>
        <v>4.7148378472193144</v>
      </c>
      <c r="H6" s="38">
        <v>45997.093599537038</v>
      </c>
      <c r="I6" s="37" t="str">
        <f>IFERROR(VLOOKUP(D6,[1]DB!A:F,6,0),"")</f>
        <v>SCECO</v>
      </c>
      <c r="J6" s="37" t="str">
        <f>IFERROR(VLOOKUP(D6,[1]DB!A:G,7,0),"")</f>
        <v>In progress</v>
      </c>
      <c r="K6" s="37" t="s">
        <v>39135</v>
      </c>
      <c r="L6" s="37" t="str">
        <f>IFERROR(VLOOKUP(D6,[1]DB!A:I,9,0),"")</f>
        <v>Latis</v>
      </c>
      <c r="M6" s="37"/>
    </row>
    <row r="7" spans="1:13">
      <c r="A7" s="37"/>
      <c r="B7" s="37" t="str">
        <f>IFERROR(VLOOKUP(D7,[1]DB!A:K,11,0),"")</f>
        <v/>
      </c>
      <c r="C7" s="37"/>
      <c r="D7" s="151"/>
      <c r="E7" s="37"/>
      <c r="F7" s="38"/>
      <c r="G7" s="129">
        <f ca="1">IFERROR(NOW()-F7,"")</f>
        <v>46001.822326273148</v>
      </c>
      <c r="H7" s="38"/>
      <c r="I7" s="37" t="str">
        <f>IFERROR(VLOOKUP(D7,[1]DB!A:F,6,0),"")</f>
        <v/>
      </c>
      <c r="J7" s="37" t="str">
        <f>IFERROR(VLOOKUP(D7,[1]DB!A:G,7,0),"")</f>
        <v/>
      </c>
      <c r="K7" s="37"/>
      <c r="L7" s="37" t="str">
        <f>IFERROR(VLOOKUP(D7,[1]DB!A:I,9,0),"")</f>
        <v/>
      </c>
      <c r="M7" s="37"/>
    </row>
    <row r="8" spans="1:13">
      <c r="A8" s="37"/>
      <c r="B8" s="37" t="str">
        <f>IFERROR(VLOOKUP(D8,[1]DB!A:K,11,0),"")</f>
        <v/>
      </c>
      <c r="C8" s="37"/>
      <c r="D8" s="37"/>
      <c r="E8" s="37"/>
      <c r="F8" s="38"/>
      <c r="G8" s="129">
        <f ca="1">IFERROR(NOW()-F8,"")</f>
        <v>46001.822326273148</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46001.822326273148</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46001.822326273148</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46001.822326273148</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46001.822326273148</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46001.822326273148</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46001.822326273148</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46001.822326273148</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46001.822326273148</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46001.822326273148</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46001.822326273148</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46001.822326273148</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46001.822326273148</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46001.822326273148</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46001.822326273148</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46001.822326273148</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46001.822326273148</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46001.822326273148</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46001.822326273148</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46001.822326273148</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46001.822326273148</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46001.822326273148</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46001.822326273148</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46001.822326273148</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46001.822326273148</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46001.822326273148</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46001.822326273148</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46001.822326273148</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46001.822326273148</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46001.822326273148</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46001.822326273148</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46001.822326273148</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46001.822326273148</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46001.822326273148</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46001.822326273148</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46001.822326273148</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46001.822326273148</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46001.822326273148</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46001.822326273148</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46001.822326273148</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46001.822326273148</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46001.822326273148</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46001.822326273148</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46001.822326273148</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46001.822326273148</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46001.822326273148</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46001.822326273148</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46001.822326273148</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46001.822326273148</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46001.822326273148</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46001.822326273148</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46001.822326273148</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46001.822326273148</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46001.822326273148</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46001.822326273148</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46001.822326273148</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46001.822326273148</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46001.822326273148</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46001.822326273148</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46001.822326273148</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46001.822326273148</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46001.822326273148</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46001.822326273148</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46001.822326273148</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46001.822326273148</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46001.822326273148</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46001.822326273148</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46001.822326273148</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46001.822326273148</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46001.822326273148</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46001.822326273148</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46001.822326273148</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46001.822326273148</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46001.822326273148</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46001.822326273148</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46001.822326273148</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46001.822326273148</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46001.822326273148</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46001.822326273148</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46001.822326273148</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46001.822326273148</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46001.822326273148</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46001.822326273148</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60" ca="1" si="0">IFERROR(NOW()-F2,"-")</f>
        <v>46001.822326273148</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46001.822326273148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46001.822326273148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46001.822326273148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46001.822326273148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46001.822326273148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46001.822326273148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46001.822326273148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46001.822326273148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46001.822326273148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46001.822326273148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46001.822326273148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46001.822326273148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46001.822326273148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46001.822326273148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46001.822326273148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46001.822326273148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46001.822326273148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46001.822326273148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46001.822326273148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46001.822326273148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46001.822326273148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46001.822326273148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46001.822326273148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46001.822326273148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46001.822326273148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46001.822326273148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46001.822326273148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46001.822326273148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46001.822326273148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46001.822326273148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46001.822326273148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46001.822326273148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46001.822326273148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46001.822326273148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46001.822326273148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46001.822326273148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46001.822326273148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46001.822326273148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46001.822326273148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46001.822326273148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46001.822326273148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46001.822326273148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46001.822326273148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46001.822326273148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46001.822326273148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46001.822326273148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46001.822326273148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46001.822326273148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46001.822326273148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46001.822326273148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46001.822326273148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46001.822326273148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46001.822326273148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46001.822326273148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46001.822326273148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46001.822326273148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46001.822326273148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46001.822326273148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46001.822326273148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46001.822326273148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46001.822326273148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46001.822326273148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46001.822326273148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46001.822326273148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46001.822326273148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46001.822326273148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46001.822326273148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46001.822326273148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46001.822326273148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46001.822326273148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46001.822326273148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46001.822326273148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46001.822326273148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46001.822326273148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46001.822326273148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46001.822326273148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46001.822326273148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46001.822326273148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46001.822326273148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46001.822326273148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46001.822326273148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46001.822326273148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46001.822326273148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46001.822326273148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46001.822326273148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46001.822326273148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46001.822326273148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46001.822326273148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46001.822326273148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46001.822326273148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46001.822326273148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46001.822326273148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46001.822326273148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46001.822326273148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46001.822326273148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46001.822326273148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46001.822326273148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46001.822326273148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46001.822326273148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46001.822326273148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46001.822326273148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46001.822326273148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46001.822326273148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46001.822326273148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46001.822326273148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46001.822326273148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46001.822326273148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46001.822326273148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46001.822326273148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46001.822326273148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46001.822326273148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46001.822326273148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46001.822326273148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46001.822326273148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46001.822326273148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46001.822326273148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46001.822326273148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46001.822326273148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46001.822326273148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46001.822326273148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46001.822326273148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46001.822326273148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46001.822326273148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46001.822326273148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46001.822326273148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46001.822326273148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46001.822326273148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46001.822326273148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46001.822326273148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46001.822326273148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46001.822326273148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46001.822326273148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46001.822326273148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46001.822326273148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46001.822326273148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46001.822326273148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46001.822326273148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46001.822326273148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46001.822326273148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46001.822326273148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46001.822326273148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46001.822326273148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46001.822326273148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46001.822326273148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46001.822326273148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46001.822326273148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46001.822326273148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46001.822326273148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46001.822326273148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46001.822326273148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46001.822326273148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46001.822326273148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46001.822326273148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46001.822326273148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46001.822326273148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46001.822326273148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46001.822326273148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46001.822326273148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46001.822326273148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46001.822326273148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46001.822326273148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46001.822326273148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46001.822326273148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46001.822326273148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46001.822326273148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46001.822326273148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46001.822326273148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46001.822326273148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46001.822326273148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46001.822326273148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46001.822326273148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46001.822326273148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46001.822326273148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46001.822326273148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46001.822326273148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46001.822326273148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46001.822326273148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46001.822326273148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46001.822326273148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46001.822326273148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46001.822326273148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46001.822326273148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46001.822326273148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46001.822326273148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46001.822326273148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46001.822326273148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46001.822326273148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46001.822326273148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46001.822326273148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46001.822326273148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46001.822326273148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46001.822326273148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46001.822326273148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46001.822326273148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46001.822326273148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46001.822326273148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46001.822326273148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46001.822326273148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46001.822326273148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46001.822326273148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46001.822326273148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46001.822326273148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46001.822326273148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46001.822326273148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46001.822326273148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46001.822326273148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46001.822326273148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46001.822326273148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46001.822326273148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46001.822326273148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46001.822326273148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46001.822326273148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46001.822326273148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46001.822326273148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46001.822326273148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46001.822326273148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46001.822326273148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46001.822326273148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46001.822326273148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46001.822326273148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46001.822326273148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46001.822326273148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46001.822326273148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46001.822326273148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46001.822326273148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46001.822326273148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46001.822326273148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46001.822326273148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46001.822326273148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46001.822326273148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46001.822326273148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46001.822326273148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46001.822326273148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46001.822326273148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46001.822326273148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46001.822326273148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46001.822326273148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46001.822326273148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46001.822326273148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46001.822326273148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46001.822326273148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46001.822326273148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46001.822326273148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46001.822326273148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46001.822326273148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46001.822326273148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46001.822326273148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46001.822326273148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46001.822326273148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46001.822326273148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46001.822326273148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46001.822326273148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46001.822326273148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46001.822326273148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46001.822326273148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46001.822326273148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46001.822326273148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46001.822326273148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46001.822326273148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46001.822326273148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46001.822326273148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46001.822326273148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46001.822326273148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46001.822326273148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46001.822326273148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46001.822326273148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46001.822326273148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46001.822326273148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46001.822326273148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46001.822326273148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46001.822326273148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46001.822326273148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46001.822326273148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46001.822326273148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46001.822326273148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46001.822326273148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46001.822326273148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46001.822326273148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46001.822326273148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46001.822326273148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46001.822326273148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46001.822326273148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46001.822326273148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46001.822326273148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46001.822326273148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46001.822326273148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46001.822326273148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46001.822326273148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46001.822326273148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46001.822326273148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46001.822326273148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46001.822326273148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46001.822326273148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46001.822326273148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46001.822326273148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46001.822326273148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46001.822326273148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46001.822326273148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46001.822326273148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46001.822326273148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46001.822326273148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46001.822326273148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46001.822326273148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46001.822326273148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46001.822326273148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46001.822326273148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46001.822326273148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46001.822326273148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46001.822326273148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46001.822326273148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46001.822326273148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46001.822326273148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46001.822326273148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46001.822326273148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46001.822326273148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46001.822326273148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46001.822326273148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46001.822326273148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46001.822326273148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46001.822326273148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46001.822326273148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46001.822326273148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46001.822326273148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46001.822326273148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46001.822326273148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46001.822326273148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46001.822326273148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46001.822326273148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46001.822326273148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46001.822326273148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46001.822326273148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46001.822326273148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46001.822326273148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46001.822326273148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46001.822326273148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46001.822326273148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46001.822326273148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46001.822326273148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46001.822326273148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46001.822326273148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46001.822326273148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46001.822326273148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46001.822326273148</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46001.822326273148</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46001.822326273148</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46001.822326273148</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46001.822326273148</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46001.822326273148</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46001.822326273148</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46001.822326273148</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46001.822326273148</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46001.822326273148</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46001.822326273148</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46001.822326273148</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46001.822326273148</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46001.822326273148</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46001.822326273148</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46001.822326273148</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46001.822326273148</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46001.822326273148</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2025-12-10T16:45:33Z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