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411" documentId="120_S{2AC9BD13-BADA-5192-A53E-5A8FF88502F6}" xr6:coauthVersionLast="47" xr6:coauthVersionMax="47" xr10:uidLastSave="{D9F474E3-4872-4D78-8D72-CCD61AFCE708}"/>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 l="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15" i="1"/>
  <c r="G15" i="1"/>
  <c r="I15" i="1"/>
  <c r="J15" i="1"/>
  <c r="L15" i="1"/>
  <c r="B16" i="1"/>
  <c r="G16" i="1"/>
  <c r="I16" i="1"/>
  <c r="J16" i="1"/>
  <c r="L16" i="1"/>
  <c r="B17" i="1"/>
  <c r="G17" i="1"/>
  <c r="I17" i="1"/>
  <c r="J17" i="1"/>
  <c r="L17" i="1"/>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G2" i="1"/>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<sst xmlns="http://schemas.openxmlformats.org/spreadsheetml/2006/main" count="180289" uniqueCount="39128">
  <si>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</si>
  <si>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</si>
  <si>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</si>
  <si>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</si>
  <si>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</si>
  <si>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</si>
  <si>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</si>
  <si>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</si>
  <si>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</si>
  <si>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</si>
  <si>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</si>
  <si>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</si>
  <si>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</si>
  <si>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</si>
  <si>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</si>
  <si>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</si>
  <si>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</si>
  <si>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</si>
  <si>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</si>
  <si>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</si>
  <si>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</si>
  <si>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</si>
  <si>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</si>
  <si>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</si>
  <si>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</si>
  <si>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</si>
  <si>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</si>
  <si>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</si>
  <si>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</si>
  <si>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</si>
  <si>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</si>
  <si>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</si>
  <si>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</si>
  <si>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</si>
  <si>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</si>
  <si>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</si>
  <si>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</si>
  <si>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</si>
  <si>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</si>
  <si>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</si>
  <si>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</si>
  <si>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</si>
  <si>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</si>
  <si>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</si>
  <si>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</si>
  <si>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</si>
  <si>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</si>
  <si>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</si>
  <si>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</si>
  <si>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</si>
  <si>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</si>
  <si>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</si>
  <si>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</si>
  <si>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</si>
  <si>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</si>
  <si>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</si>
  <si>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</si>
  <si>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</si>
  <si>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</si>
  <si>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</si>
  <si>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</si>
  <si>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</si>
  <si>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</si>
  <si>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</si>
  <si>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</si>
  <si>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</si>
  <si>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</si>
  <si>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</si>
  <si>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</si>
  <si>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</si>
  <si>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</si>
  <si>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</si>
  <si>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</si>
  <si>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</si>
  <si>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</si>
  <si>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</si>
  <si>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</si>
  <si>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</si>
  <si>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</si>
  <si>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</si>
  <si>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</si>
  <si>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</si>
  <si>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</si>
  <si>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</si>
  <si>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</si>
  <si>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</si>
  <si>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</si>
  <si>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</si>
  <si>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</si>
  <si>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</si>
  <si>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</si>
  <si>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</si>
  <si>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</si>
  <si>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</si>
  <si>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</si>
  <si>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</si>
  <si>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</si>
  <si>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</si>
  <si>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</si>
  <si>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</si>
  <si>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</si>
  <si>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</si>
  <si>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</si>
  <si>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</si>
  <si>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</si>
  <si>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</si>
  <si>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</si>
  <si>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</si>
  <si>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</si>
  <si>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</si>
  <si>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</si>
  <si>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</si>
  <si>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</si>
  <si>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</si>
  <si>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</si>
  <si>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</si>
  <si>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</si>
  <si>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</si>
  <si>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</si>
  <si>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</si>
  <si>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</si>
  <si>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</si>
  <si>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</si>
  <si>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</si>
  <si>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</si>
  <si>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</si>
  <si>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</si>
  <si>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</si>
  <si>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</si>
  <si>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</si>
  <si>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</si>
  <si>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</si>
  <si>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</si>
  <si>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</si>
  <si>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</si>
  <si>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</si>
  <si>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</si>
  <si>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</si>
  <si>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</si>
  <si>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</si>
  <si>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</si>
  <si>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</si>
  <si>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</si>
  <si>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</si>
  <si>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</si>
  <si>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</si>
  <si>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</si>
  <si>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</si>
  <si>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</si>
  <si>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</si>
  <si>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</si>
  <si>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</si>
  <si>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</si>
  <si>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</si>
  <si>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</si>
  <si>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</si>
  <si>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</si>
  <si>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</si>
  <si>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</si>
  <si>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</si>
  <si>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</si>
  <si>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</si>
  <si>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</si>
  <si>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</si>
  <si>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</si>
  <si>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</si>
  <si>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</si>
  <si>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</si>
  <si>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</si>
  <si>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</si>
  <si>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</si>
  <si>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</si>
  <si>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</si>
  <si>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</si>
  <si>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</si>
  <si>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</si>
  <si>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</si>
  <si>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</si>
  <si>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</si>
  <si>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</si>
  <si>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</si>
  <si>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</si>
  <si>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</si>
  <si>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</si>
  <si>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</si>
  <si>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</si>
  <si>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</si>
  <si>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</si>
  <si>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</si>
  <si>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</si>
  <si>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</si>
  <si>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</si>
  <si>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</si>
  <si>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</si>
  <si>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</si>
  <si>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</si>
  <si>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</si>
  <si>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</si>
  <si>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</si>
  <si>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</si>
  <si>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</si>
  <si>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</si>
  <si>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</si>
  <si>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</si>
  <si>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</si>
  <si>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</si>
  <si>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</si>
  <si>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</si>
  <si>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</si>
  <si>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</si>
  <si>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</si>
  <si>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</si>
  <si>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</si>
  <si>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</si>
  <si>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</si>
  <si>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</si>
  <si>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</si>
  <si>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</si>
  <si>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</si>
  <si>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</si>
  <si>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</si>
  <si>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</si>
  <si>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</si>
  <si>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</si>
  <si>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</si>
  <si>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</si>
  <si>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</si>
  <si>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</si>
  <si>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</si>
  <si>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</si>
  <si>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</si>
  <si>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</si>
  <si>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</si>
  <si>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</si>
  <si>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</si>
  <si>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</si>
  <si>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</si>
  <si>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</si>
  <si>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</si>
  <si>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</si>
  <si>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</si>
  <si>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</si>
  <si>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</si>
  <si>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</si>
  <si>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</si>
  <si>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</si>
  <si>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</si>
  <si>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</si>
  <si>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</si>
  <si>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</si>
  <si>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</si>
  <si>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</si>
  <si>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</si>
  <si>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</si>
  <si>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</si>
  <si>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</si>
  <si>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</si>
  <si>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</si>
  <si>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</si>
  <si>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</si>
  <si>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</si>
  <si>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</si>
  <si>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</si>
  <si>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</si>
  <si>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</si>
  <si>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</si>
  <si>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</si>
  <si>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</si>
  <si>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</si>
  <si>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</si>
  <si>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</si>
  <si>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</si>
  <si>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</si>
  <si>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</si>
  <si>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</si>
  <si>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</si>
  <si>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</si>
  <si>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</si>
  <si>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</si>
  <si>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</si>
  <si>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</si>
  <si>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</si>
  <si>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</si>
  <si>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</si>
  <si>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</si>
  <si>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</si>
  <si>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</si>
  <si>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</si>
  <si>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</si>
  <si>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</si>
  <si>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</si>
  <si>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</si>
  <si>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</si>
  <si>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</si>
  <si>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</si>
  <si>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</si>
  <si>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</si>
  <si>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</si>
  <si>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</si>
  <si>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</si>
  <si>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</si>
  <si>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</si>
  <si>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</si>
  <si>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</si>
  <si>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</si>
  <si>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</si>
  <si>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</si>
  <si>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</si>
  <si>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</si>
  <si>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</si>
  <si>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</si>
  <si>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</si>
  <si>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</si>
  <si>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</si>
  <si>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</si>
  <si>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</si>
  <si>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</si>
  <si>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</si>
  <si>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</si>
  <si>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</si>
  <si>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</si>
  <si>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</si>
  <si>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</si>
  <si>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</si>
  <si>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</si>
  <si>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</si>
  <si>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</si>
  <si>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</si>
  <si>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</si>
  <si>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</si>
  <si>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</si>
  <si>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</si>
  <si>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</si>
  <si>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</si>
  <si>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</si>
  <si>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</si>
  <si>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</si>
  <si>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</si>
  <si>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</si>
  <si>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</si>
  <si>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</si>
  <si>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</si>
  <si>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</si>
  <si>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</si>
  <si>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</si>
  <si>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</si>
  <si>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</si>
  <si>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</si>
  <si>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</si>
  <si>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</si>
  <si>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</si>
  <si>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</si>
  <si>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</si>
  <si>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</si>
  <si>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</si>
  <si>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</si>
  <si>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</si>
  <si>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</si>
  <si>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</si>
  <si>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</si>
  <si>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</si>
  <si>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</si>
  <si>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</si>
  <si>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</si>
  <si>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</si>
  <si>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</si>
  <si>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</si>
  <si>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</si>
  <si>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</si>
  <si>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</si>
  <si>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</si>
  <si>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</si>
  <si>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</si>
  <si>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</si>
  <si>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</si>
  <si>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</si>
  <si>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</si>
  <si>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</si>
  <si>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</si>
  <si>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</si>
  <si>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</si>
  <si>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</si>
  <si>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</si>
  <si>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</si>
  <si>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</si>
  <si>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</si>
  <si>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</si>
  <si>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</si>
  <si>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</si>
  <si>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</si>
  <si>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</si>
  <si>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</si>
  <si>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</si>
  <si>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</si>
  <si>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</si>
  <si>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</si>
  <si>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</si>
  <si>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</si>
  <si>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</si>
  <si>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</si>
  <si>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</si>
  <si>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</si>
  <si>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</si>
  <si>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</si>
  <si>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</si>
  <si>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</si>
  <si>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</si>
  <si>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</si>
  <si>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</si>
  <si>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</si>
  <si>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</si>
  <si>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</si>
  <si>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</si>
  <si>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</si>
  <si>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</si>
  <si>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</si>
  <si>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</si>
  <si>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</si>
  <si>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</si>
  <si>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</si>
  <si>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</si>
  <si>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</si>
  <si>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</si>
  <si>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</si>
  <si>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</si>
  <si>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</si>
  <si>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</si>
  <si>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</si>
  <si>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</si>
  <si>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</si>
  <si>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</si>
  <si>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</si>
  <si>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</si>
  <si>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</si>
  <si>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</si>
  <si>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</si>
  <si>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</si>
  <si>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</si>
  <si>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</si>
  <si>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</si>
  <si>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</si>
  <si>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</si>
  <si>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</si>
  <si>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</si>
  <si>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</si>
  <si>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</si>
  <si>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</si>
  <si>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</si>
  <si>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</si>
  <si>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</si>
  <si>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</si>
  <si>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</si>
  <si>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</si>
  <si>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</si>
  <si>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</si>
  <si>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</si>
  <si>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</si>
  <si>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</si>
  <si>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</si>
  <si>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</si>
  <si>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</si>
  <si>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</si>
  <si>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</si>
  <si>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</si>
  <si>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</si>
  <si>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</si>
  <si>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</si>
  <si>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</si>
  <si>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</si>
  <si>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</si>
  <si>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</si>
  <si>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</si>
  <si>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</si>
  <si>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</si>
  <si>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</si>
  <si>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</si>
  <si>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</si>
  <si>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</si>
  <si>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</si>
  <si>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</si>
  <si>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</si>
  <si>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</si>
  <si>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</si>
  <si>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</si>
  <si>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</si>
  <si>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</si>
  <si>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</si>
  <si>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</si>
  <si>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</si>
  <si>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</si>
  <si>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</si>
  <si>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</si>
  <si>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</si>
  <si>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</si>
  <si>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</si>
  <si>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</si>
  <si>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</si>
  <si>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</si>
  <si>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</si>
  <si>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</si>
  <si>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</si>
  <si>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</si>
  <si>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</si>
  <si>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</si>
  <si>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</si>
  <si>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</si>
  <si>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</si>
  <si>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</si>
  <si>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</si>
  <si>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</si>
  <si>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</si>
  <si>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</si>
  <si>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</si>
  <si>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</si>
  <si>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</si>
  <si>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</si>
  <si>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</si>
  <si>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</si>
  <si>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</si>
  <si>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</si>
  <si>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</si>
  <si>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</si>
  <si>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</si>
  <si>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</si>
  <si>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</si>
  <si>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</si>
  <si>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</si>
  <si>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</si>
  <si>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</si>
  <si>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</si>
  <si>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</si>
  <si>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</si>
  <si>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</si>
  <si>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</si>
  <si>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</si>
  <si>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</si>
  <si>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</si>
  <si>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</si>
  <si>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</si>
  <si>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</si>
  <si>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</si>
  <si>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</si>
  <si>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</si>
  <si>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</si>
  <si>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</si>
  <si>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</si>
  <si>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</si>
  <si>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</si>
  <si>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</si>
  <si>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</si>
  <si>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</si>
  <si>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</si>
  <si>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</si>
  <si>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</si>
  <si>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</si>
  <si>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</si>
  <si>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</si>
  <si>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</si>
  <si>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</si>
  <si>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</si>
  <si>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</si>
  <si>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</si>
  <si>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</si>
  <si>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</si>
  <si>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</si>
  <si>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</si>
  <si>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</si>
  <si>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</si>
  <si>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</si>
  <si>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</si>
  <si>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</si>
  <si>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</si>
  <si>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</si>
  <si>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</si>
  <si>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</si>
  <si>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</si>
  <si>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</si>
  <si>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</si>
  <si>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</si>
  <si>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</si>
  <si>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</si>
  <si>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</si>
  <si>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</si>
  <si>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</si>
  <si>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</si>
  <si>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</si>
  <si>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</si>
  <si>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</si>
  <si>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</si>
  <si>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</si>
  <si>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</si>
  <si>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</si>
  <si>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</si>
  <si>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</si>
  <si>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</si>
  <si>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</si>
  <si>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</si>
  <si>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</si>
  <si>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</si>
  <si>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</si>
  <si>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</si>
  <si>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</si>
  <si>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</si>
  <si>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</si>
  <si>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</si>
  <si>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</si>
  <si>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</si>
  <si>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</si>
  <si>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</si>
  <si>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</si>
  <si>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</si>
  <si>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</si>
  <si>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</si>
  <si>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</si>
  <si>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</si>
  <si>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</si>
  <si>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</si>
  <si>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</si>
  <si>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</si>
  <si>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</si>
  <si>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</si>
  <si>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</si>
  <si>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</si>
  <si>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</si>
  <si>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</si>
  <si>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</si>
  <si>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</si>
  <si>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</si>
  <si>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</si>
  <si>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</si>
  <si>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</si>
  <si>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</si>
  <si>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</si>
  <si>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</si>
  <si>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</si>
  <si>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</si>
  <si>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</si>
  <si>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</si>
  <si>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</si>
  <si>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</si>
  <si>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</si>
  <si>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</si>
  <si>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</si>
  <si>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</si>
  <si>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</si>
  <si>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</si>
  <si>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</si>
  <si>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</si>
  <si>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</si>
  <si>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</si>
  <si>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</si>
  <si>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</si>
  <si>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</si>
  <si>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</si>
  <si>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</si>
  <si>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</si>
  <si>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</si>
  <si>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</si>
  <si>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</si>
  <si>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</si>
  <si>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</si>
  <si>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</si>
  <si>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</si>
  <si>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</si>
  <si>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</si>
  <si>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</si>
  <si>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</si>
  <si>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</si>
  <si>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</si>
  <si>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</si>
  <si>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</si>
  <si>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</si>
  <si>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</si>
  <si>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</si>
  <si>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</si>
  <si>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</si>
  <si>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</si>
  <si>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</si>
  <si>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</si>
  <si>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</si>
  <si>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</si>
  <si>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</si>
  <si>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</si>
  <si>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</si>
  <si>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</si>
  <si>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</si>
  <si>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</si>
  <si>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</si>
  <si>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</si>
  <si>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</si>
  <si>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</si>
  <si>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</si>
  <si>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</si>
  <si>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</si>
  <si>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</si>
  <si>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</si>
  <si>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</si>
  <si>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</si>
  <si>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</si>
  <si>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</si>
  <si>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</si>
  <si>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</si>
  <si>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</si>
  <si>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</si>
  <si>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</si>
  <si>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</si>
  <si>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</si>
  <si>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</si>
  <si>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</si>
  <si>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</si>
  <si>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</si>
  <si>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</si>
  <si>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</si>
  <si>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</si>
  <si>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</si>
  <si>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</si>
  <si>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</si>
  <si>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</si>
  <si>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</si>
  <si>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</si>
  <si>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</si>
  <si>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</si>
  <si>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</si>
  <si>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</si>
  <si>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</si>
  <si>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</si>
  <si>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</si>
  <si>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</si>
  <si>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</si>
  <si>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</si>
  <si>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</si>
  <si>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</si>
  <si>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</si>
  <si>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</si>
  <si>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</si>
  <si>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</si>
  <si>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</si>
  <si>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</si>
  <si>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</si>
  <si>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</si>
  <si>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</si>
  <si>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</si>
  <si>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</si>
  <si>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</si>
  <si>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</si>
  <si>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</si>
  <si>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</si>
  <si>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</si>
  <si>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</si>
  <si>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</si>
  <si>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</si>
  <si>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</si>
  <si>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</si>
  <si>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</si>
  <si>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</si>
  <si>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</si>
  <si>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</si>
  <si>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</si>
  <si>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</si>
  <si>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</si>
  <si>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</si>
  <si>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</si>
  <si>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</si>
  <si>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</si>
  <si>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</si>
  <si>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</si>
  <si>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</si>
  <si>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</si>
  <si>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</si>
  <si>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</si>
  <si>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</si>
  <si>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</si>
  <si>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</si>
  <si>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</si>
  <si>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</si>
  <si>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</si>
  <si>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</si>
  <si>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</si>
  <si>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</si>
  <si>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</si>
  <si>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</si>
  <si>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</si>
  <si>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</si>
  <si>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</si>
  <si>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</si>
  <si>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</si>
  <si>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</si>
  <si>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</si>
  <si>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</si>
  <si>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</si>
  <si>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</si>
  <si>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</si>
  <si>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</si>
  <si>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</si>
  <si>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</si>
  <si>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</si>
  <si>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</si>
  <si>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</si>
  <si>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</si>
  <si>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</si>
  <si>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</si>
  <si>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</si>
  <si>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</si>
  <si>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</si>
  <si>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</si>
  <si>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</si>
  <si>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</si>
  <si>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</si>
  <si>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</si>
  <si>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</si>
  <si>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</si>
  <si>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</si>
  <si>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</si>
  <si>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</si>
  <si>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</si>
  <si>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</si>
  <si>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</si>
  <si>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</si>
  <si>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</si>
  <si>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</si>
  <si>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</si>
  <si>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</si>
  <si>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</si>
  <si>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</si>
  <si>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</si>
  <si>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</si>
  <si>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</si>
  <si>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</si>
  <si>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</si>
  <si>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</si>
  <si>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</si>
  <si>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</si>
  <si>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</si>
  <si>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</si>
  <si>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</si>
  <si>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</si>
  <si>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</si>
  <si>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</si>
  <si>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</si>
  <si>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</si>
  <si>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</si>
  <si>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</si>
  <si>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</si>
  <si>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</si>
  <si>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</si>
  <si>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</si>
  <si>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</si>
  <si>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</si>
  <si>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</si>
  <si>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</si>
  <si>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</si>
  <si>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</si>
  <si>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</si>
  <si>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</si>
  <si>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</si>
  <si>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</si>
  <si>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</si>
  <si>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</si>
  <si>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</si>
  <si>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</si>
  <si>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</si>
  <si>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</si>
  <si>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</si>
  <si>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</si>
  <si>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</si>
  <si>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</si>
  <si>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</si>
  <si>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</si>
  <si>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</si>
  <si>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</si>
  <si>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</si>
  <si>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</si>
  <si>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</si>
  <si>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</si>
  <si>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</si>
  <si>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</si>
  <si>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</si>
  <si>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</si>
  <si>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</si>
  <si>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</si>
  <si>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</si>
  <si>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</si>
  <si>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</si>
  <si>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</si>
  <si>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</si>
  <si>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</si>
  <si>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</si>
  <si>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</si>
  <si>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</si>
  <si>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</si>
  <si>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</si>
  <si>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</si>
  <si>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</si>
  <si>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</si>
  <si>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</si>
  <si>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</si>
  <si>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</si>
  <si>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</si>
  <si>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</si>
  <si>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</si>
  <si>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</si>
  <si>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</si>
  <si>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</si>
  <si>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</si>
  <si>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</si>
  <si>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</si>
  <si>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</si>
  <si>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</si>
  <si>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</si>
  <si>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</si>
  <si>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</si>
  <si>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</si>
  <si>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</si>
  <si>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</si>
  <si>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</si>
  <si>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</si>
  <si>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</si>
  <si>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</si>
  <si>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</si>
  <si>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</si>
  <si>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</si>
  <si>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</si>
  <si>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</si>
  <si>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</si>
  <si>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</si>
  <si>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</si>
  <si>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</si>
  <si>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</si>
  <si>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</si>
  <si>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</si>
  <si>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</si>
  <si>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</si>
  <si>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</si>
  <si>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</si>
  <si>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</si>
  <si>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</si>
  <si>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</si>
  <si>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</si>
  <si>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</si>
  <si>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</si>
  <si>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</si>
  <si>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</si>
  <si>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</si>
  <si>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</si>
  <si>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</si>
  <si>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</si>
  <si>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</si>
  <si>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</si>
  <si>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</si>
  <si>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</si>
  <si>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</si>
  <si>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</si>
  <si>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</si>
  <si>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</si>
  <si>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</si>
  <si>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</si>
  <si>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</si>
  <si>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</si>
  <si>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</si>
  <si>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</si>
  <si>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</si>
  <si>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</si>
  <si>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</si>
  <si>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</si>
  <si>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</si>
  <si>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</si>
  <si>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</si>
  <si>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</si>
  <si>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</si>
  <si>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</si>
  <si>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</si>
  <si>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</si>
  <si>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</si>
  <si>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</si>
  <si>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</si>
  <si>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</si>
  <si>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</si>
  <si>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</si>
  <si>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</si>
  <si>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</si>
  <si>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</si>
  <si>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</si>
  <si>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</si>
  <si>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</si>
  <si>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</si>
  <si>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</si>
  <si>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</si>
  <si>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</si>
  <si>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</si>
  <si>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</si>
  <si>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</si>
  <si>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</si>
  <si>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</si>
  <si>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</si>
  <si>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</si>
  <si>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</si>
  <si>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</si>
  <si>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</si>
  <si>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</si>
  <si>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</si>
  <si>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</si>
  <si>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</si>
  <si>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</si>
  <si>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</si>
  <si>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</si>
  <si>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</si>
  <si>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</si>
  <si>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</si>
  <si>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</si>
  <si>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</si>
  <si>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</si>
  <si>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</si>
  <si>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</si>
  <si>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</si>
  <si>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</si>
  <si>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</si>
  <si>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</si>
  <si>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</si>
  <si>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</si>
  <si>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</si>
  <si>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</si>
  <si>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</si>
  <si>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</si>
  <si>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</si>
  <si>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</si>
  <si>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</si>
  <si>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</si>
  <si>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</si>
  <si>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</si>
  <si>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</si>
  <si>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</si>
  <si>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</si>
  <si>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</si>
  <si>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</si>
  <si>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</si>
  <si>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</si>
  <si>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</si>
  <si>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</si>
  <si>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</si>
  <si>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</si>
  <si>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</si>
  <si>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</si>
  <si>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</si>
  <si>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</si>
  <si>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</si>
  <si>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</si>
  <si>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</si>
  <si>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</si>
  <si>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</si>
  <si>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</si>
  <si>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</si>
  <si>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</si>
  <si>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</si>
  <si>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</si>
  <si>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</si>
  <si>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</si>
  <si>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</si>
  <si>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</si>
  <si>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</si>
  <si>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</si>
  <si>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</si>
  <si>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</si>
  <si>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</si>
  <si>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</si>
  <si>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</si>
  <si>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</si>
  <si>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</si>
  <si>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</si>
  <si>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</si>
  <si>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</si>
  <si>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</si>
  <si>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</si>
  <si>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</si>
  <si>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</si>
  <si>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</si>
  <si>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</si>
  <si>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</si>
  <si>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</si>
  <si>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</si>
  <si>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</si>
  <si>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</si>
  <si>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</si>
  <si>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</si>
  <si>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</si>
  <si>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</si>
  <si>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</si>
  <si>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</si>
  <si>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</si>
  <si>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</si>
  <si>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</si>
  <si>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</si>
  <si>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</si>
  <si>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</si>
  <si>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</si>
  <si>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</si>
  <si>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</si>
  <si>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</si>
  <si>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</si>
  <si>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</si>
  <si>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</si>
  <si>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</si>
  <si>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</si>
  <si>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</si>
  <si>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</si>
  <si>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</si>
  <si>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</si>
  <si>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</si>
  <si>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</si>
  <si>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</si>
  <si>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</si>
  <si>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</si>
  <si>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</si>
  <si>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</si>
  <si>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</si>
  <si>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</si>
  <si>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</si>
  <si>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</si>
  <si>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</si>
  <si>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</si>
  <si>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</si>
  <si>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</si>
  <si>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</si>
  <si>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</si>
  <si>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</si>
  <si>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</si>
  <si>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</si>
  <si>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</si>
  <si>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</si>
  <si>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</si>
  <si>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</si>
  <si>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</si>
  <si>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</si>
  <si>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</si>
  <si>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</si>
  <si>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</si>
  <si>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</si>
  <si>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</si>
  <si>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</si>
  <si>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</si>
  <si>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</si>
  <si>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</si>
  <si>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</si>
  <si>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</si>
  <si>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</si>
  <si>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</si>
  <si>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</si>
  <si>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</si>
  <si>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</si>
  <si>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</si>
  <si>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</si>
  <si>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</si>
  <si>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</si>
  <si>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</si>
  <si>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</si>
  <si>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</si>
  <si>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</si>
  <si>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</si>
  <si>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</si>
  <si>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</si>
  <si>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</si>
  <si>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</si>
  <si>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</si>
  <si>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</si>
  <si>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</si>
  <si>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</si>
  <si>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</si>
  <si>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</si>
  <si>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</si>
  <si>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</si>
  <si>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</si>
  <si>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</si>
  <si>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</si>
  <si>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</si>
  <si>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</si>
  <si>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</si>
  <si>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</si>
  <si>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</si>
  <si>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</si>
  <si>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</si>
  <si>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</si>
  <si>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</si>
  <si>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</si>
  <si>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</si>
  <si>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</si>
  <si>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</si>
  <si>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</si>
  <si>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</si>
  <si>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</si>
  <si>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</si>
  <si>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</si>
  <si>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</si>
  <si>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</si>
  <si>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</si>
  <si>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</si>
  <si>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</si>
  <si>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</si>
  <si>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</si>
  <si>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</si>
  <si>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</si>
  <si>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</si>
  <si>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</si>
  <si>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</si>
  <si>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</si>
  <si>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</si>
  <si>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</si>
  <si>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</si>
  <si>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</si>
  <si>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</si>
  <si>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</si>
  <si>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</si>
  <si>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</si>
  <si>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</si>
  <si>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</si>
  <si>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</si>
  <si>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</si>
  <si>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</si>
  <si>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</si>
  <si>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</si>
  <si>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</si>
  <si>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</si>
  <si>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</si>
  <si>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</si>
  <si>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</si>
  <si>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</si>
  <si>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</si>
  <si>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</si>
  <si>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</si>
  <si>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</si>
  <si>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</si>
  <si>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</si>
  <si>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</si>
  <si>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</si>
  <si>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</si>
  <si>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</si>
  <si>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</si>
  <si>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</si>
  <si>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</si>
  <si>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</si>
  <si>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</si>
  <si>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</si>
  <si>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</si>
  <si>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</si>
  <si>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</si>
  <si>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</si>
  <si>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</si>
  <si>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</si>
  <si>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</si>
  <si>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</si>
  <si>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</si>
  <si>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</si>
  <si>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</si>
  <si>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</si>
  <si>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</si>
  <si>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</si>
  <si>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</si>
  <si>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</si>
  <si>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</si>
  <si>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</si>
  <si>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</si>
  <si>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</si>
  <si>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</si>
  <si>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</si>
  <si>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</si>
  <si>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</si>
  <si>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</si>
  <si>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</si>
  <si>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</si>
  <si>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</si>
  <si>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</si>
  <si>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</si>
  <si>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</si>
  <si>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</si>
  <si>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</si>
  <si>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</si>
  <si>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</si>
  <si>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</si>
  <si>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</si>
  <si>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</si>
  <si>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</si>
  <si>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</si>
  <si>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</si>
  <si>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</si>
  <si>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</si>
  <si>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</si>
  <si>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</si>
  <si>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</si>
  <si>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</si>
  <si>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</si>
  <si>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</si>
  <si>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</si>
  <si>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</si>
  <si>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</si>
  <si>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</si>
  <si>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</si>
  <si>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</si>
  <si>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</si>
  <si>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</si>
  <si>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</si>
  <si>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</si>
  <si>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</si>
  <si>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</si>
  <si>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</si>
  <si>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</si>
  <si>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</si>
  <si>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</si>
  <si>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</si>
  <si>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</si>
  <si>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</si>
  <si>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</si>
  <si>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</si>
  <si>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</si>
  <si>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</si>
  <si>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</si>
  <si>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</si>
  <si>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</si>
  <si>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</si>
  <si>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</si>
  <si>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</si>
  <si>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</si>
  <si>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</si>
  <si>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</si>
  <si>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</si>
  <si>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</si>
  <si>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</si>
  <si>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</si>
  <si>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</si>
  <si>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</si>
  <si>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</si>
  <si>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</si>
  <si>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</si>
  <si>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</si>
  <si>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</si>
  <si>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</si>
  <si>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</si>
  <si>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</si>
  <si>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</si>
  <si>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</si>
  <si>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</si>
  <si>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</si>
  <si>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</si>
  <si>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</si>
  <si>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</si>
  <si>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</si>
  <si>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</si>
  <si>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</si>
  <si>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</si>
  <si>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</si>
  <si>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</si>
  <si>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</si>
  <si>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</si>
  <si>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</si>
  <si>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</si>
  <si>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</si>
  <si>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</si>
  <si>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</si>
  <si>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</si>
  <si>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</si>
  <si>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</si>
  <si>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</si>
  <si>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</si>
  <si>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</si>
  <si>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</si>
  <si>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</si>
  <si>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</si>
  <si>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</si>
  <si>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</si>
  <si>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</si>
  <si>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</si>
  <si>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</si>
  <si>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</si>
  <si>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</si>
  <si>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</si>
  <si>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</si>
  <si>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</si>
  <si>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</si>
  <si>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</si>
  <si>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</si>
  <si>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</si>
  <si>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</si>
  <si>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</si>
  <si>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</si>
  <si>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</si>
  <si>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</si>
  <si>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</si>
  <si>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</si>
  <si>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</si>
  <si>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</si>
  <si>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</si>
  <si>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</si>
  <si>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</si>
  <si>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</si>
  <si>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</si>
  <si>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</si>
  <si>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</si>
  <si>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</si>
  <si>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</si>
  <si>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</si>
  <si>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</si>
  <si>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</si>
  <si>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</si>
  <si>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</si>
  <si>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</si>
  <si>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</si>
  <si>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</si>
  <si>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</si>
  <si>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</si>
  <si>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</si>
  <si>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</si>
  <si>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</si>
  <si>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</si>
  <si>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</si>
  <si>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</si>
  <si>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</si>
  <si>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</si>
  <si>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</si>
  <si>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</si>
  <si>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</si>
  <si>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</si>
  <si>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</si>
  <si>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</si>
  <si>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</si>
  <si>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</si>
  <si>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</si>
  <si>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</si>
  <si>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</si>
  <si>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</si>
  <si>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</si>
  <si>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</si>
  <si>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</si>
  <si>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</si>
  <si>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</si>
  <si>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</si>
  <si>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</si>
  <si>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</si>
  <si>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</si>
  <si>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</si>
  <si>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</si>
  <si>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</si>
  <si>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</si>
  <si>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</si>
  <si>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</si>
  <si>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</si>
  <si>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</si>
  <si>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</si>
  <si>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</si>
  <si>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</si>
  <si>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</si>
  <si>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</si>
  <si>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</si>
  <si>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</si>
  <si>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</si>
  <si>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</si>
  <si>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</si>
  <si>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</si>
  <si>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</si>
  <si>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</si>
  <si>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</si>
  <si>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</si>
  <si>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</si>
  <si>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</si>
  <si>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</si>
  <si>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</si>
  <si>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</si>
  <si>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</si>
  <si>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</si>
  <si>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</si>
  <si>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</si>
  <si>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</si>
  <si>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</si>
  <si>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</si>
  <si>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</si>
  <si>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</si>
  <si>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</si>
  <si>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</si>
  <si>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</si>
  <si>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</si>
  <si>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</si>
  <si>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</si>
  <si>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</si>
  <si>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</si>
  <si>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</si>
  <si>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</si>
  <si>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</si>
  <si>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</si>
  <si>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</si>
  <si>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</si>
  <si>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</si>
  <si>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</si>
  <si>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</si>
  <si>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</si>
  <si>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</si>
  <si>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</si>
  <si>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</si>
  <si>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</si>
  <si>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</si>
  <si>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</si>
  <si>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</si>
  <si>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</si>
  <si>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</si>
  <si>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</si>
  <si>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</si>
  <si>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</si>
  <si>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</si>
  <si>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</si>
  <si>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</si>
  <si>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</si>
  <si>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</si>
  <si>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</si>
  <si>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</si>
  <si>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</si>
  <si>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</si>
  <si>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</si>
  <si>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</si>
  <si>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</si>
  <si>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</si>
  <si>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</si>
  <si>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</si>
  <si>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</si>
  <si>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</si>
  <si>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</si>
  <si>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</si>
  <si>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</si>
  <si>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</si>
  <si>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</si>
  <si>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</si>
  <si>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</si>
  <si>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</si>
  <si>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</si>
  <si>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</si>
  <si>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</si>
  <si>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</si>
  <si>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</si>
  <si>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</si>
  <si>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</si>
  <si>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</si>
  <si>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</si>
  <si>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</si>
  <si>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</si>
  <si>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</si>
  <si>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</si>
  <si>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</si>
  <si>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</si>
  <si>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</si>
  <si>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</si>
  <si>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</si>
  <si>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</si>
  <si>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</si>
  <si>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</si>
  <si>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</si>
  <si>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</si>
  <si>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</si>
  <si>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</si>
  <si>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</si>
  <si>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</si>
  <si>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</si>
  <si>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</si>
  <si>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</si>
  <si>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</si>
  <si>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</si>
  <si>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</si>
  <si>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</si>
  <si>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</si>
  <si>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</si>
  <si>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</si>
  <si>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</si>
  <si>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</si>
  <si>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</si>
  <si>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</si>
  <si>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</si>
  <si>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</si>
  <si>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</si>
  <si>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</si>
  <si>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</si>
  <si>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</si>
  <si>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</si>
  <si>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</si>
  <si>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</si>
  <si>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</si>
  <si>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</si>
  <si>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</si>
  <si>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</si>
  <si>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</si>
  <si>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</si>
  <si>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</si>
  <si>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</si>
  <si>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</si>
  <si>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</si>
  <si>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</si>
  <si>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</si>
  <si>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</si>
  <si>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</si>
  <si>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</si>
  <si>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</si>
  <si>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</si>
  <si>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</si>
  <si>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</si>
  <si>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</si>
  <si>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</si>
  <si>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</si>
  <si>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</si>
  <si>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</si>
  <si>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</si>
  <si>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</si>
  <si>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</si>
  <si>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</si>
  <si>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</si>
  <si>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</si>
  <si>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</si>
  <si>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</si>
  <si>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</si>
  <si>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</si>
  <si>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</si>
  <si>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</si>
  <si>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</si>
  <si>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</si>
  <si>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</si>
  <si>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</si>
  <si>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</si>
  <si>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</si>
  <si>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</si>
  <si>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</si>
  <si>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</si>
  <si>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</si>
  <si>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</si>
  <si>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</si>
  <si>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</si>
  <si>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</si>
  <si>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</si>
  <si>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</si>
  <si>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</si>
  <si>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</si>
  <si>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</si>
  <si>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</si>
  <si>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</si>
  <si>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</si>
  <si>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</si>
  <si>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</si>
  <si>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</si>
  <si>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</si>
  <si>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</si>
  <si>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</si>
  <si>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</si>
  <si>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</si>
  <si>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</si>
  <si>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</si>
  <si>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</si>
  <si>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</si>
  <si>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</si>
  <si>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</si>
  <si>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</si>
  <si>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</si>
  <si>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</si>
  <si>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</si>
  <si>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</si>
  <si>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</si>
  <si>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</si>
  <si>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</si>
  <si>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</si>
  <si>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</si>
  <si>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</si>
  <si>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</si>
  <si>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</si>
  <si>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</si>
  <si>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</si>
  <si>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</si>
  <si>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</si>
  <si>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</si>
  <si>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</si>
  <si>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</si>
  <si>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</si>
  <si>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</si>
  <si>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</si>
  <si>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</si>
  <si>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</si>
  <si>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</si>
  <si>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</si>
  <si>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</si>
  <si>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</si>
  <si>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</si>
  <si>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</si>
  <si>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</si>
  <si>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</si>
  <si>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</si>
  <si>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</si>
  <si>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</si>
  <si>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</si>
  <si>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</si>
  <si>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</si>
  <si>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</si>
  <si>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</si>
  <si>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</si>
  <si>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</si>
  <si>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</si>
  <si>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</si>
  <si>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</si>
  <si>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</si>
  <si>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</si>
  <si>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</si>
  <si>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</si>
  <si>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</si>
  <si>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</si>
  <si>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</si>
  <si>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</si>
  <si>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</si>
  <si>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</si>
  <si>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</si>
  <si>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</si>
  <si>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</si>
  <si>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</si>
  <si>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</si>
  <si>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</si>
  <si>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</si>
  <si>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</si>
  <si>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</si>
  <si>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</si>
  <si>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</si>
  <si>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</si>
  <si>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</si>
  <si>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</si>
  <si>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</si>
  <si>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</si>
  <si>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</si>
  <si>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</si>
  <si>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</si>
  <si>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</si>
  <si>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</si>
  <si>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</si>
  <si>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</si>
  <si>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</si>
  <si>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</si>
  <si>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</si>
  <si>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</si>
  <si>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</si>
  <si>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</si>
  <si>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</si>
  <si>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</si>
  <si>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</si>
  <si>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</si>
  <si>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</si>
  <si>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</si>
  <si>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</si>
  <si>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</si>
  <si>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</si>
  <si>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</si>
  <si>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</si>
  <si>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</si>
  <si>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</si>
  <si>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</si>
  <si>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</si>
  <si>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</si>
  <si>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</si>
  <si>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</si>
  <si>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</si>
  <si>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</si>
  <si>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</si>
  <si>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</si>
  <si>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</si>
  <si>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</si>
  <si>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</si>
  <si>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</si>
  <si>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</si>
  <si>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</si>
  <si>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</si>
  <si>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</si>
  <si>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</si>
  <si>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</si>
  <si>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</si>
  <si>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</si>
  <si>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</si>
  <si>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</si>
  <si>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</si>
  <si>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</si>
  <si>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</si>
  <si>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</si>
  <si>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</si>
  <si>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</si>
  <si>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</si>
  <si>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</si>
  <si>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</si>
  <si>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</si>
  <si>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</si>
  <si>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</si>
  <si>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</si>
  <si>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</si>
  <si>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</si>
  <si>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</si>
  <si>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</si>
  <si>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</si>
  <si>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</si>
  <si>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</si>
  <si>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</si>
  <si>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</si>
  <si>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</si>
  <si>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</si>
  <si>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</si>
  <si>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</si>
  <si>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</si>
  <si>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</si>
  <si>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</si>
  <si>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</si>
  <si>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</si>
  <si>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</si>
  <si>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</si>
  <si>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</si>
  <si>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</si>
  <si>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</si>
  <si>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</si>
  <si>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</si>
  <si>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</si>
  <si>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</si>
  <si>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</si>
  <si>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</si>
  <si>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</si>
  <si>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</si>
  <si>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</si>
  <si>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</si>
  <si>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</si>
  <si>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</si>
  <si>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</si>
  <si>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</si>
  <si>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</si>
  <si>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</si>
  <si>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</si>
  <si>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</si>
  <si>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</si>
  <si>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</si>
  <si>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</si>
  <si>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</si>
  <si>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</si>
  <si>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</si>
  <si>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</si>
  <si>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</si>
  <si>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</si>
  <si>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</si>
  <si>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</si>
  <si>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</si>
  <si>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</si>
  <si>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</si>
  <si>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</si>
  <si>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</si>
  <si>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</si>
  <si>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</si>
  <si>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</si>
  <si>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</si>
  <si>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</si>
  <si>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</si>
  <si>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</si>
  <si>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</si>
  <si>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</si>
  <si>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</si>
  <si>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</si>
  <si>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</si>
  <si>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</si>
  <si>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</si>
  <si>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</si>
  <si>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</si>
  <si>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</si>
  <si>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</si>
  <si>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</si>
  <si>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</si>
  <si>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</si>
  <si>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</si>
  <si>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</si>
  <si>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</si>
  <si>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</si>
  <si>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</si>
  <si>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</si>
  <si>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</si>
  <si>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</si>
  <si>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</si>
  <si>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</si>
  <si>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</si>
  <si>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</si>
  <si>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</si>
  <si>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</si>
  <si>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</si>
  <si>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</si>
  <si>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</si>
  <si>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</si>
  <si>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</si>
  <si>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</si>
  <si>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</si>
  <si>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</si>
  <si>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</si>
  <si>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</si>
  <si>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</si>
  <si>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</si>
  <si>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</si>
  <si>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</si>
  <si>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</si>
  <si>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</si>
  <si>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</si>
  <si>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</si>
  <si>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</si>
  <si>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</si>
  <si>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</si>
  <si>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</si>
  <si>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</si>
  <si>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</si>
  <si>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</si>
  <si>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</si>
  <si>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</si>
  <si>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</si>
  <si>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</si>
  <si>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</si>
  <si>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</si>
  <si>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</si>
  <si>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</si>
  <si>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</si>
  <si>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</si>
  <si>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</si>
  <si>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</si>
  <si>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</si>
  <si>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</si>
  <si>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</si>
  <si>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</si>
  <si>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</si>
  <si>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</si>
  <si>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</si>
  <si>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</si>
  <si>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</si>
  <si>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</si>
  <si>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</si>
  <si>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</si>
  <si>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</si>
  <si>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</si>
  <si>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</si>
  <si>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</si>
  <si>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</si>
  <si>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</si>
  <si>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</si>
  <si>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</si>
  <si>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</si>
  <si>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</si>
  <si>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</si>
  <si>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</si>
  <si>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</si>
  <si>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</si>
  <si>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</si>
  <si>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</si>
  <si>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</si>
  <si>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</si>
  <si>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</si>
  <si>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</si>
  <si>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</si>
  <si>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</si>
  <si>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</si>
  <si>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</si>
  <si>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</si>
  <si>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</si>
  <si>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</si>
  <si>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</si>
  <si>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</si>
  <si>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</si>
  <si>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</si>
  <si>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</si>
  <si>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</si>
  <si>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</si>
  <si>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</si>
  <si>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</si>
  <si>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</si>
  <si>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</si>
  <si>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</si>
  <si>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</si>
  <si>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</si>
  <si>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</si>
  <si>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</si>
  <si>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</si>
  <si>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</si>
  <si>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</si>
  <si>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</si>
  <si>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</si>
  <si>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</si>
  <si>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</si>
  <si>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</si>
  <si>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</si>
  <si>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</si>
  <si>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</si>
  <si>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</si>
  <si>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</si>
  <si>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</si>
  <si>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</si>
  <si>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</si>
  <si>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</si>
  <si>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</si>
  <si>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</si>
  <si>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</si>
  <si>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</si>
  <si>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</si>
  <si>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</si>
  <si>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</si>
  <si>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</si>
  <si>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</si>
  <si>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</si>
  <si>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</si>
  <si>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</si>
  <si>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</si>
  <si>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</si>
  <si>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</si>
  <si>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</si>
  <si>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</si>
  <si>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</si>
  <si>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</si>
  <si>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</si>
  <si>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</si>
  <si>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</si>
  <si>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</si>
  <si>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</si>
  <si>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</si>
  <si>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</si>
  <si>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</si>
  <si>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</si>
  <si>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</si>
  <si>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</si>
  <si>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</si>
  <si>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</si>
  <si>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</si>
  <si>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</si>
  <si>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</si>
  <si>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</si>
  <si>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</si>
  <si>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</si>
  <si>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</si>
  <si>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</si>
  <si>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</si>
  <si>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</si>
  <si>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</si>
  <si>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</si>
  <si>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</si>
  <si>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</si>
  <si>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</si>
  <si>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</si>
  <si>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</si>
  <si>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</si>
  <si>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</si>
  <si>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</si>
  <si>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</si>
  <si>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</si>
  <si>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</si>
  <si>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</si>
  <si>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</si>
  <si>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</si>
  <si>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</si>
  <si>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</si>
  <si>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</si>
  <si>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</si>
  <si>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</si>
  <si>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</si>
  <si>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</si>
  <si>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</si>
  <si>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</si>
  <si>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</si>
  <si>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</si>
  <si>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</si>
  <si>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</si>
  <si>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</si>
  <si>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</si>
  <si>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</si>
  <si>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</si>
  <si>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</si>
  <si>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</si>
  <si>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</si>
  <si>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</si>
  <si>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</si>
  <si>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</si>
  <si>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</si>
  <si>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</si>
  <si>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</si>
  <si>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</si>
  <si>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</si>
  <si>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</si>
  <si>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</si>
  <si>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</si>
  <si>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</si>
  <si>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</si>
  <si>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</si>
  <si>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</si>
  <si>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</si>
  <si>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</si>
  <si>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</si>
  <si>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</si>
  <si>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</si>
  <si>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</si>
  <si>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</si>
  <si>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</si>
  <si>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</si>
  <si>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</si>
  <si>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</si>
  <si>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</si>
  <si>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</si>
  <si>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</si>
  <si>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</si>
  <si>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</si>
  <si>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</si>
  <si>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</si>
  <si>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</si>
  <si>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</si>
  <si>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</si>
  <si>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</si>
  <si>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</si>
  <si>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</si>
  <si>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</si>
  <si>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</si>
  <si>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</si>
  <si>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</si>
  <si>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</si>
  <si>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</si>
  <si>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</si>
  <si>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</si>
  <si>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</si>
  <si>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</si>
  <si>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</si>
  <si>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</si>
  <si>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</si>
  <si>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</si>
  <si>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</si>
  <si>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</si>
  <si>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</si>
  <si>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</si>
  <si>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</si>
  <si>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</si>
  <si>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</si>
  <si>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</si>
  <si>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</si>
  <si>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</si>
  <si>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</si>
  <si>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</si>
  <si>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</si>
  <si>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</si>
  <si>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</si>
  <si>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</si>
  <si>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</si>
  <si>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</si>
  <si>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</si>
  <si>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</si>
  <si>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</si>
  <si>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</si>
  <si>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</si>
  <si>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</si>
  <si>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</si>
  <si>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</si>
  <si>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</si>
  <si>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</si>
  <si>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</si>
  <si>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</si>
  <si>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</si>
  <si>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</si>
  <si>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</si>
  <si>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</si>
  <si>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</si>
  <si>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</si>
  <si>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</si>
  <si>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</si>
  <si>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</si>
  <si>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</si>
  <si>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</si>
  <si>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</si>
  <si>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</si>
  <si>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</si>
  <si>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</si>
  <si>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</si>
  <si>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</si>
  <si>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</si>
  <si>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</si>
  <si>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</si>
  <si>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</si>
  <si>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</si>
  <si>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</si>
  <si>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</si>
  <si>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</si>
  <si>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</si>
  <si>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</si>
  <si>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</si>
  <si>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</si>
  <si>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</si>
  <si>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</si>
  <si>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</si>
  <si>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</si>
  <si>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</si>
  <si>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</si>
  <si>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</si>
  <si>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</si>
  <si>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</si>
  <si>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</si>
  <si>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</si>
  <si>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</si>
  <si>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</si>
  <si>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</si>
  <si>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</si>
  <si>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</si>
  <si>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</si>
  <si>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</si>
  <si>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</si>
  <si>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</si>
  <si>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</si>
  <si>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</si>
  <si>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</si>
  <si>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</si>
  <si>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</si>
  <si>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</si>
  <si>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</si>
  <si>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</si>
  <si>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</si>
  <si>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</si>
  <si>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</si>
  <si>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</si>
  <si>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</si>
  <si>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</si>
  <si>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</si>
  <si>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</si>
  <si>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</si>
  <si>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</si>
  <si>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</si>
  <si>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</si>
  <si>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</si>
  <si>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</si>
  <si>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</si>
  <si>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</si>
  <si>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</si>
  <si>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</si>
  <si>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</si>
  <si>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</si>
  <si>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</si>
  <si>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</si>
  <si>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</si>
  <si>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</si>
  <si>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</si>
  <si>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</si>
  <si>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</si>
  <si>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</si>
  <si>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</si>
  <si>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</si>
  <si>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</si>
  <si>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</si>
  <si>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</si>
  <si>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</si>
  <si>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</si>
  <si>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</si>
  <si>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</si>
  <si>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</si>
  <si>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</si>
  <si>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</si>
  <si>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</si>
  <si>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</si>
  <si>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</si>
  <si>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</si>
  <si>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</si>
  <si>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</si>
  <si>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</si>
  <si>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</si>
  <si>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</si>
  <si>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</si>
  <si>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</si>
  <si>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</si>
  <si>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</si>
  <si>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</si>
  <si>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</si>
  <si>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</si>
  <si>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</si>
  <si>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</si>
  <si>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</si>
  <si>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</si>
  <si>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</si>
  <si>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</si>
  <si>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</si>
  <si>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</si>
  <si>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</si>
  <si>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</si>
  <si>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</si>
  <si>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</si>
  <si>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</si>
  <si>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</si>
  <si>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</si>
  <si>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</si>
  <si>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</si>
  <si>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</si>
  <si>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</si>
  <si>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</si>
  <si>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</si>
  <si>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</si>
  <si>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</si>
  <si>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</si>
  <si>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</si>
  <si>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</si>
  <si>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</si>
  <si>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</si>
  <si>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</si>
  <si>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</si>
  <si>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</si>
  <si>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</si>
  <si>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</si>
  <si>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</si>
  <si>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</si>
  <si>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</si>
  <si>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</si>
  <si>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</si>
  <si>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</si>
  <si>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</si>
  <si>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</si>
  <si>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</si>
  <si>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</si>
  <si>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</si>
  <si>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</si>
  <si>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</si>
  <si>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</si>
  <si>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</si>
  <si>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</si>
  <si>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</si>
  <si>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</si>
  <si>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</si>
  <si>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</si>
  <si>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</si>
  <si>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</si>
  <si>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</si>
  <si>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</si>
  <si>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</si>
  <si>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</si>
  <si>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</si>
  <si>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</si>
  <si>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</si>
  <si>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</si>
  <si>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</si>
  <si>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</si>
  <si>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</si>
  <si>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</si>
  <si>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</si>
  <si>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</si>
  <si>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</si>
  <si>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</si>
  <si>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</si>
  <si>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</si>
  <si>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</si>
  <si>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</si>
  <si>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</si>
  <si>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</si>
  <si>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</si>
  <si>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</si>
  <si>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</si>
  <si>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</si>
  <si>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</si>
  <si>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</si>
  <si>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</si>
  <si>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</si>
  <si>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</si>
  <si>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</si>
  <si>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</si>
  <si>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</si>
  <si>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</si>
  <si>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</si>
  <si>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</si>
  <si>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</si>
  <si>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</si>
  <si>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</si>
  <si>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</si>
  <si>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</si>
  <si>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</si>
  <si>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</si>
  <si>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</si>
  <si>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</si>
  <si>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</si>
  <si>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</si>
  <si>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</si>
  <si>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</si>
  <si>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</si>
  <si>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</si>
  <si>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</si>
  <si>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</si>
  <si>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</si>
  <si>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</si>
  <si>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</si>
  <si>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</si>
  <si>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</si>
  <si>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</si>
  <si>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</si>
  <si>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</si>
  <si>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</si>
  <si>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</si>
  <si>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</si>
  <si>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</si>
  <si>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</si>
  <si>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</si>
  <si>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</si>
  <si>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</si>
  <si>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</si>
  <si>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</si>
  <si>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</si>
  <si>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</si>
  <si>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</si>
  <si>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</si>
  <si>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</si>
  <si>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</si>
  <si>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</si>
  <si>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</si>
  <si>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</si>
  <si>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</si>
  <si>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</si>
  <si>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</si>
  <si>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</si>
  <si>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</si>
  <si>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</si>
  <si>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</si>
  <si>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</si>
  <si>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</si>
  <si>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</si>
  <si>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</si>
  <si>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</si>
  <si>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</si>
  <si>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</si>
  <si>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</si>
  <si>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</si>
  <si>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</si>
  <si>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</si>
  <si>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</si>
  <si>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</si>
  <si>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</si>
  <si>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</si>
  <si>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</si>
  <si>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</si>
  <si>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</si>
  <si>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</si>
  <si>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</si>
  <si>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</si>
  <si>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</si>
  <si>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</si>
  <si>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</si>
  <si>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</si>
  <si>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</si>
  <si>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</si>
  <si>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</si>
  <si>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</si>
  <si>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</si>
  <si>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</si>
  <si>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</si>
  <si>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</si>
  <si>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</si>
  <si>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</si>
  <si>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</si>
  <si>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</si>
  <si>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</si>
  <si>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</si>
  <si>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</si>
  <si>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</si>
  <si>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</si>
  <si>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</si>
  <si>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</si>
  <si>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</si>
  <si>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</si>
  <si>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</si>
  <si>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</si>
  <si>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</si>
  <si>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</si>
  <si>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</si>
  <si>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</si>
  <si>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</si>
  <si>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</si>
  <si>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</si>
  <si>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</si>
  <si>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</si>
  <si>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</si>
  <si>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</si>
  <si>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</si>
  <si>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</si>
  <si>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</si>
  <si>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</si>
  <si>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</si>
  <si>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</si>
  <si>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</si>
  <si>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</si>
  <si>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</si>
  <si>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</si>
  <si>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</si>
  <si>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</si>
  <si>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</si>
  <si>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</si>
  <si>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</si>
  <si>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</si>
  <si>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</si>
  <si>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</si>
  <si>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</si>
  <si>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</si>
  <si>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</si>
  <si>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</si>
  <si>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</si>
  <si>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</si>
  <si>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</si>
  <si>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</si>
  <si>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</si>
  <si>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</si>
  <si>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</si>
  <si>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</si>
  <si>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</si>
  <si>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</si>
  <si>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</si>
  <si>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</si>
  <si>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</si>
  <si>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</si>
  <si>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</si>
  <si>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</si>
  <si>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</si>
  <si>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</si>
  <si>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</si>
  <si>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</si>
  <si>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</si>
  <si>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</si>
  <si>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</si>
  <si>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</si>
  <si>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</si>
  <si>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</si>
  <si>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</si>
  <si>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</si>
  <si>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</si>
  <si>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</si>
  <si>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</si>
  <si>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</si>
  <si>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</si>
  <si>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</si>
  <si>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</si>
  <si>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</si>
  <si>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</si>
  <si>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</si>
  <si>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</si>
  <si>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</si>
  <si>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</si>
  <si>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</si>
  <si>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</si>
  <si>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</si>
  <si>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</si>
  <si>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</si>
  <si>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</si>
  <si>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</si>
  <si>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</si>
  <si>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</si>
  <si>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</si>
  <si>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</si>
  <si>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</si>
  <si>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</si>
  <si>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</si>
  <si>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</si>
  <si>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</si>
  <si>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</si>
  <si>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</si>
  <si>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</si>
  <si>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</si>
  <si>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</si>
  <si>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</si>
  <si>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</si>
  <si>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</si>
  <si>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</si>
  <si>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</si>
  <si>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</si>
  <si>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</si>
  <si>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</si>
  <si>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</si>
  <si>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</si>
  <si>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</si>
  <si>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</si>
  <si>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</si>
  <si>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</si>
  <si>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</si>
  <si>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</si>
  <si>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</si>
  <si>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</si>
  <si>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</si>
  <si>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</si>
  <si>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</si>
  <si>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</si>
  <si>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</si>
  <si>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</si>
  <si>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</si>
  <si>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</si>
  <si>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</si>
  <si>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</si>
  <si>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</si>
  <si>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</si>
  <si>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</si>
  <si>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</si>
  <si>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</si>
  <si>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</si>
  <si>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</si>
  <si>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</si>
  <si>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</si>
  <si>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</si>
  <si>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</si>
  <si>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</si>
  <si>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</si>
  <si>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</si>
  <si>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</si>
  <si>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</si>
  <si>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</si>
  <si>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</si>
  <si>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</si>
  <si>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</si>
  <si>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</si>
  <si>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</si>
  <si>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</si>
  <si>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</si>
  <si>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</si>
  <si>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</si>
  <si>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</si>
  <si>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</si>
  <si>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</si>
  <si>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</si>
  <si>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</si>
  <si>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</si>
  <si>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</si>
  <si>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</si>
  <si>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</si>
  <si>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</si>
  <si>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</si>
  <si>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</si>
  <si>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</si>
  <si>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</si>
  <si>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</si>
  <si>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</si>
  <si>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</si>
  <si>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</si>
  <si>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</si>
  <si>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</si>
  <si>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</si>
  <si>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</si>
  <si>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</si>
  <si>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</si>
  <si>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</si>
  <si>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</si>
  <si>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</si>
  <si>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</si>
  <si>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</si>
  <si>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</si>
  <si>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</si>
  <si>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</si>
  <si>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</si>
  <si>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</si>
  <si>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</si>
  <si>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</si>
  <si>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</si>
  <si>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</si>
  <si>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</si>
  <si>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</si>
  <si>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</si>
  <si>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</si>
  <si>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</si>
  <si>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</si>
  <si>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</si>
  <si>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</si>
  <si>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</si>
  <si>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</si>
  <si>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</si>
  <si>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</si>
  <si>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</si>
  <si>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</si>
  <si>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</si>
  <si>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</si>
  <si>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</si>
  <si>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</si>
  <si>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</si>
  <si>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</si>
  <si>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</si>
  <si>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</si>
  <si>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</si>
  <si>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</si>
  <si>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</si>
  <si>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</si>
  <si>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</si>
  <si>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</si>
  <si>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</si>
  <si>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</si>
  <si>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</si>
  <si>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</si>
  <si>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</si>
  <si>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</si>
  <si>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</si>
  <si>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</si>
  <si>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</si>
  <si>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</si>
  <si>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</si>
  <si>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</si>
  <si>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</si>
  <si>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</si>
  <si>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</si>
  <si>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</si>
  <si>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</si>
  <si>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</si>
  <si>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</si>
  <si>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</si>
  <si>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</si>
  <si>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</si>
  <si>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</si>
  <si>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</si>
  <si>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</si>
  <si>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</si>
  <si>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</si>
  <si>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</si>
  <si>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</si>
  <si>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</si>
  <si>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</si>
  <si>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</si>
  <si>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</si>
  <si>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</si>
  <si>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</si>
  <si>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</si>
  <si>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</si>
  <si>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</si>
  <si>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</si>
  <si>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</si>
  <si>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</si>
  <si>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</si>
  <si>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</si>
  <si>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</si>
  <si>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</si>
  <si>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</si>
  <si>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</si>
  <si>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</si>
  <si>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</si>
  <si>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</si>
  <si>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</si>
  <si>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</si>
  <si>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</si>
  <si>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</si>
  <si>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</si>
  <si>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</si>
  <si>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</si>
  <si>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</si>
  <si>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</si>
  <si>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</si>
  <si>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</si>
  <si>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</si>
  <si>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</si>
  <si>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</si>
  <si>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</si>
  <si>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</si>
  <si>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</si>
  <si>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</si>
  <si>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</si>
  <si>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</si>
  <si>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</si>
  <si>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</si>
  <si>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</si>
  <si>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</si>
  <si>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</si>
  <si>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</si>
  <si>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</si>
  <si>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</si>
  <si>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</si>
  <si>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</si>
  <si>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</si>
  <si>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</si>
  <si>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</si>
  <si>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</si>
  <si>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</si>
  <si>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</si>
  <si>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</si>
  <si>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</si>
  <si>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</si>
  <si>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</si>
  <si>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</si>
  <si>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</si>
  <si>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</si>
  <si>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</si>
  <si>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</si>
  <si>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</si>
  <si>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</si>
  <si>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</si>
  <si>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</si>
  <si>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</si>
  <si>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</si>
  <si>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</si>
  <si>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</si>
  <si>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</si>
  <si>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</si>
  <si>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</si>
  <si>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</si>
  <si>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</si>
  <si>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</si>
  <si>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</si>
  <si>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</si>
  <si>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</si>
  <si>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</si>
  <si>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</si>
  <si>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</si>
  <si>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</si>
  <si>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</si>
  <si>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</si>
  <si>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</si>
  <si>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</si>
  <si>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</si>
  <si>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</si>
  <si>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</si>
  <si>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</si>
  <si>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</si>
  <si>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</si>
  <si>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</si>
  <si>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</si>
  <si>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</si>
  <si>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</si>
  <si>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</si>
  <si>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</si>
  <si>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</si>
  <si>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</si>
  <si>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</si>
  <si>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</si>
  <si>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</si>
  <si>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</si>
  <si>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</si>
  <si>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</si>
  <si>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</si>
  <si>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</si>
  <si>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</si>
  <si>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</si>
  <si>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</si>
  <si>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</si>
  <si>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</si>
  <si>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</si>
  <si>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</si>
  <si>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</si>
  <si>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</si>
  <si>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</si>
  <si>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</si>
  <si>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</si>
  <si>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</si>
  <si>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</si>
  <si>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</si>
  <si>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</si>
  <si>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</si>
  <si>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</si>
  <si>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</si>
  <si>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</si>
  <si>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</si>
  <si>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</si>
  <si>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</si>
  <si>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</si>
  <si>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</si>
  <si>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</si>
  <si>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</si>
  <si>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</si>
  <si>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</si>
  <si>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</si>
  <si>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</si>
  <si>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</si>
  <si>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</si>
  <si>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</si>
  <si>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</si>
  <si>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</si>
  <si>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</si>
  <si>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</si>
  <si>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</si>
  <si>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</si>
  <si>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</si>
  <si>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</si>
  <si>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</si>
  <si>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</si>
  <si>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</si>
  <si>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</si>
  <si>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</si>
  <si>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</si>
  <si>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</si>
  <si>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</si>
  <si>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</si>
  <si>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</si>
  <si>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</si>
  <si>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</si>
  <si>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</si>
  <si>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</si>
  <si>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</si>
  <si>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</si>
  <si>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</si>
  <si>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</si>
  <si>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</si>
  <si>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</si>
  <si>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</si>
  <si>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</si>
  <si>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</si>
  <si>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</si>
  <si>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</si>
  <si>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</si>
  <si>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</si>
  <si>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</si>
  <si>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</si>
  <si>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</si>
  <si>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</si>
  <si>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</si>
  <si>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</si>
  <si>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</si>
  <si>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</si>
  <si>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</si>
  <si>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</si>
  <si>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</si>
  <si>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</si>
  <si>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</si>
  <si>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</si>
  <si>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</si>
  <si>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</si>
  <si>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</si>
  <si>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</si>
  <si>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</si>
  <si>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</si>
  <si>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</si>
  <si>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</si>
  <si>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</si>
  <si>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</si>
  <si>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</si>
  <si>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</si>
  <si>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</si>
  <si>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</si>
  <si>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</si>
  <si>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</si>
  <si>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</si>
  <si>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</si>
  <si>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</si>
  <si>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</si>
  <si>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</si>
  <si>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</si>
  <si>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</si>
  <si>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</si>
  <si>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</si>
  <si>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</si>
  <si>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</si>
  <si>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</si>
  <si>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</si>
  <si>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</si>
  <si>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</si>
  <si>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</si>
  <si>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</si>
  <si>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</si>
  <si>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</si>
  <si>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</si>
  <si>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</si>
  <si>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</si>
  <si>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</si>
  <si>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</si>
  <si>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</si>
  <si>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</si>
  <si>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</si>
  <si>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</si>
  <si>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</si>
  <si>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</si>
  <si>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</si>
  <si>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</si>
  <si>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</si>
  <si>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</si>
  <si>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</si>
  <si>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</si>
  <si>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</si>
  <si>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</si>
  <si>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</si>
  <si>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</si>
  <si>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</si>
  <si>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</si>
  <si>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</si>
  <si>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</si>
  <si>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</si>
  <si>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</si>
  <si>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</si>
  <si>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</si>
  <si>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</si>
  <si>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</si>
  <si>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</si>
  <si>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</si>
  <si>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</si>
  <si>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</si>
  <si>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</si>
  <si>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</si>
  <si>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</si>
  <si>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</si>
  <si>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</si>
  <si>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</si>
  <si>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</si>
  <si>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</si>
  <si>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</si>
  <si>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</si>
  <si>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</si>
  <si>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</si>
  <si>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</si>
  <si>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</si>
  <si>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</si>
  <si>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</si>
  <si>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</si>
  <si>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</si>
  <si>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</si>
  <si>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</si>
  <si>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</si>
  <si>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</si>
  <si>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</si>
  <si>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</si>
  <si>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</si>
  <si>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</si>
  <si>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</si>
  <si>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</si>
  <si>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</si>
  <si>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</si>
  <si>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</si>
  <si>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</si>
  <si>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</si>
  <si>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</si>
  <si>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</si>
  <si>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</si>
  <si>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</si>
  <si>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</si>
  <si>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</si>
  <si>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</si>
  <si>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</si>
  <si>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</si>
  <si>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</si>
  <si>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</si>
  <si>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</si>
  <si>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</si>
  <si>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</si>
  <si>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</si>
  <si>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</si>
  <si>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</si>
  <si>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</si>
  <si>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</si>
  <si>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</si>
  <si>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</si>
  <si>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</si>
  <si>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</si>
  <si>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</si>
  <si>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</si>
  <si>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</si>
  <si>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</si>
  <si>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</si>
  <si>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</si>
  <si>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</si>
  <si>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</si>
  <si>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</si>
  <si>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</si>
  <si>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</si>
  <si>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</si>
  <si>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</si>
  <si>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</si>
  <si>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</si>
  <si>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</si>
  <si>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</si>
  <si>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</si>
  <si>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</si>
  <si>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</si>
  <si>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</si>
  <si>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</si>
  <si>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</si>
  <si>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</si>
  <si>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</si>
  <si>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</si>
  <si>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</si>
  <si>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</si>
  <si>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</si>
  <si>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</si>
  <si>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</si>
  <si>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</si>
  <si>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</si>
  <si>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</si>
  <si>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</si>
  <si>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</si>
  <si>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</si>
  <si>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</si>
  <si>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</si>
  <si>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</si>
  <si>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</si>
  <si>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</si>
  <si>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</si>
  <si>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</si>
  <si>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</si>
  <si>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</si>
  <si>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</si>
  <si>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</si>
  <si>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</si>
  <si>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</si>
  <si>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</si>
  <si>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</si>
  <si>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</si>
  <si>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</si>
  <si>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</si>
  <si>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</si>
  <si>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</si>
  <si>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</si>
  <si>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</si>
  <si>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</si>
  <si>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</si>
  <si>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</si>
  <si>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</si>
  <si>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</si>
  <si>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</si>
  <si>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</si>
  <si>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</si>
  <si>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</si>
  <si>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</si>
  <si>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</si>
  <si>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</si>
  <si>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</si>
  <si>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</si>
  <si>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</si>
  <si>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</si>
  <si>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</si>
  <si>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</si>
  <si>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</si>
  <si>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</si>
  <si>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</si>
  <si>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</si>
  <si>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</si>
  <si>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</si>
  <si>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</si>
  <si>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</si>
  <si>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</si>
  <si>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</si>
  <si>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</si>
  <si>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</si>
  <si>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</si>
  <si>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</si>
  <si>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</si>
  <si>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</si>
  <si>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</si>
  <si>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</si>
  <si>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</si>
  <si>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</si>
  <si>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</si>
  <si>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</si>
  <si>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</si>
  <si>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</si>
  <si>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</si>
  <si>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</si>
  <si>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</si>
  <si>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</si>
  <si>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</si>
  <si>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</si>
  <si>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</si>
  <si>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</si>
  <si>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</si>
  <si>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</si>
  <si>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</si>
  <si>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</si>
  <si>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</si>
  <si>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</si>
  <si>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</si>
  <si>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</si>
  <si>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</si>
  <si>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</si>
  <si>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</si>
  <si>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</si>
  <si>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</si>
  <si>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</si>
  <si>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</si>
  <si>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</si>
  <si>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</si>
  <si>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</si>
  <si>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</si>
  <si>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</si>
  <si>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</si>
  <si>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</si>
  <si>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</si>
  <si>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</si>
  <si>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</si>
  <si>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</si>
  <si>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</si>
  <si>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</si>
  <si>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</si>
  <si>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</si>
  <si>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</si>
  <si>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</si>
  <si>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</si>
  <si>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</si>
  <si>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</si>
  <si>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</si>
  <si>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</si>
  <si>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</si>
  <si>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</si>
  <si>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</si>
  <si>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</si>
  <si>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</si>
  <si>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</si>
  <si>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</si>
  <si>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</si>
  <si>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</si>
  <si>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</si>
  <si>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</si>
  <si>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</si>
  <si>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</si>
  <si>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</si>
  <si>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</si>
  <si>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</si>
  <si>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</si>
  <si>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</si>
  <si>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</si>
  <si>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</si>
  <si>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</si>
  <si>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</si>
  <si>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</si>
  <si>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</si>
  <si>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</si>
  <si>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</si>
  <si>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</si>
  <si>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</si>
  <si>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</si>
  <si>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</si>
  <si>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</si>
  <si>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</si>
  <si>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</si>
  <si>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</si>
  <si>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</si>
  <si>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</si>
  <si>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</si>
  <si>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</si>
  <si>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</si>
  <si>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</si>
  <si>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</si>
  <si>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</si>
  <si>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</si>
  <si>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</si>
  <si>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</si>
  <si>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</si>
  <si>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</si>
  <si>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</si>
  <si>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</si>
  <si>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</si>
  <si>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</si>
  <si>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</si>
  <si>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</si>
  <si>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</si>
  <si>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</si>
  <si>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</si>
  <si>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</si>
  <si>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</si>
  <si>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</si>
  <si>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</si>
  <si>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</si>
  <si>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</si>
  <si>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</si>
  <si>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</si>
  <si>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</si>
  <si>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</si>
  <si>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</si>
  <si>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</si>
  <si>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</si>
  <si>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</si>
  <si>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</si>
  <si>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</si>
  <si>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</si>
  <si>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</si>
  <si>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</si>
  <si>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</si>
  <si>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</si>
  <si>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</si>
  <si>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</si>
  <si>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</si>
  <si>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</si>
  <si>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</si>
  <si>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</si>
  <si>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</si>
  <si>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</si>
  <si>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</si>
  <si>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</si>
  <si>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</si>
  <si>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</si>
  <si>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</si>
  <si>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</si>
  <si>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</si>
  <si>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</si>
  <si>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</si>
  <si>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</si>
  <si>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</si>
  <si>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</si>
  <si>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</si>
  <si>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</si>
  <si>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</si>
  <si>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</si>
  <si>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</si>
  <si>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</si>
  <si>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</si>
  <si>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</si>
  <si>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</si>
  <si>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</si>
  <si>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</si>
  <si>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</si>
  <si>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</si>
  <si>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</si>
  <si>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</si>
  <si>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</si>
  <si>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</si>
  <si>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</si>
  <si>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</si>
  <si>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</si>
  <si>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</si>
  <si>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</si>
  <si>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</si>
  <si>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</si>
  <si>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</si>
  <si>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</si>
  <si>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</si>
  <si>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</si>
  <si>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</si>
  <si>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</si>
  <si>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</si>
  <si>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</si>
  <si>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</si>
  <si>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</si>
  <si>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</si>
  <si>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</si>
  <si>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</si>
  <si>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</si>
  <si>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</si>
  <si>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</si>
  <si>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</si>
  <si>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</si>
  <si>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</si>
  <si>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</si>
  <si>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</si>
  <si>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</si>
  <si>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</si>
  <si>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</si>
  <si>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</si>
  <si>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</si>
  <si>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</si>
  <si>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</si>
  <si>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</si>
  <si>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</si>
  <si>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</si>
  <si>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</si>
  <si>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</si>
  <si>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</si>
  <si>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</si>
  <si>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</si>
  <si>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</si>
  <si>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</si>
  <si>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</si>
  <si>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</si>
  <si>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</si>
  <si>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</si>
  <si>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</si>
  <si>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</si>
  <si>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</si>
  <si>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</si>
  <si>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</si>
  <si>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</si>
  <si>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</si>
  <si>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</si>
  <si>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</si>
  <si>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</si>
  <si>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</si>
  <si>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</si>
  <si>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</si>
  <si>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</si>
  <si>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</si>
  <si>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</si>
  <si>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</si>
  <si>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</si>
  <si>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</si>
  <si>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</si>
  <si>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</si>
  <si>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</si>
  <si>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</si>
  <si>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</si>
  <si>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</si>
  <si>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</si>
  <si>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</si>
  <si>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</si>
  <si>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</si>
  <si>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</si>
  <si>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</si>
  <si>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</si>
  <si>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</si>
  <si>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</si>
  <si>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</si>
  <si>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</si>
  <si>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</si>
  <si>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</si>
  <si>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</si>
  <si>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</si>
  <si>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</si>
  <si>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</si>
  <si>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</si>
  <si>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</si>
  <si>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</si>
  <si>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</si>
  <si>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</si>
  <si>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</si>
  <si>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</si>
  <si>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</si>
  <si>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</si>
  <si>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</si>
  <si>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</si>
  <si>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</si>
  <si>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</si>
  <si>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</si>
  <si>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</si>
  <si>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</si>
  <si>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</si>
  <si>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</si>
  <si>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</si>
  <si>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</si>
  <si>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</si>
  <si>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</si>
  <si>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</si>
  <si>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</si>
  <si>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</si>
  <si>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</si>
  <si>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</si>
  <si>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</si>
  <si>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</si>
  <si>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</si>
  <si>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</si>
  <si>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</si>
  <si>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</si>
  <si>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</si>
  <si>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</si>
  <si>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</si>
  <si>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</si>
  <si>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</si>
  <si>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</si>
  <si>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</si>
  <si>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</si>
  <si>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</si>
  <si>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</si>
  <si>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</si>
  <si>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</si>
  <si>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</si>
  <si>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</si>
  <si>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</si>
  <si>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</si>
  <si>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</si>
  <si>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</si>
  <si>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</si>
  <si>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</si>
  <si>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</si>
  <si>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</si>
  <si>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</si>
  <si>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</si>
  <si>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</si>
  <si>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</si>
  <si>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</si>
  <si>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</si>
  <si>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</si>
  <si>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</si>
  <si>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</si>
  <si>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</si>
  <si>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</si>
  <si>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</si>
  <si>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</si>
  <si>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</si>
  <si>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</si>
  <si>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</si>
  <si>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</si>
  <si>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</si>
  <si>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</si>
  <si>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</si>
  <si>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</si>
  <si>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</si>
  <si>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</si>
  <si>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</si>
  <si>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</si>
  <si>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</si>
  <si>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</si>
  <si>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</si>
  <si>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</si>
  <si>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</si>
  <si>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</si>
  <si>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</si>
  <si>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</si>
  <si>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</si>
  <si>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</si>
  <si>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</si>
  <si>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</si>
  <si>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</si>
  <si>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</si>
  <si>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</si>
  <si>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</si>
  <si>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</si>
  <si>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</si>
  <si>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</si>
  <si>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</si>
  <si>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</si>
  <si>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</si>
  <si>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</si>
  <si>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</si>
  <si>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</si>
  <si>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</si>
  <si>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</si>
  <si>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</si>
  <si>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</si>
  <si>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</si>
  <si>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</si>
  <si>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</si>
  <si>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</si>
  <si>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</si>
  <si>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</si>
  <si>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</si>
  <si>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</si>
  <si>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</si>
  <si>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</si>
  <si>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</si>
  <si>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</si>
  <si>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</si>
  <si>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</si>
  <si>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</si>
  <si>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</si>
  <si>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</si>
  <si>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</si>
  <si>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</si>
  <si>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</si>
  <si>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</si>
  <si>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</si>
  <si>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</si>
  <si>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</si>
  <si>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</si>
  <si>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</si>
  <si>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</si>
  <si>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</si>
  <si>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</si>
  <si>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</si>
  <si>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</si>
  <si>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</si>
  <si>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</si>
  <si>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</si>
  <si>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</si>
  <si>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</si>
  <si>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</si>
  <si>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</si>
  <si>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</si>
  <si>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</si>
  <si>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</si>
  <si>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</si>
  <si>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</si>
  <si>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</si>
  <si>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</si>
  <si>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</si>
  <si>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</si>
  <si>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</si>
  <si>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</si>
  <si>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</si>
  <si>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</si>
  <si>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</si>
  <si>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</si>
  <si>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</si>
  <si>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</si>
  <si>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</si>
  <si>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</si>
  <si>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</si>
  <si>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</si>
  <si>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</si>
  <si>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</si>
  <si>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</si>
  <si>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</si>
  <si>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</si>
  <si>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</si>
  <si>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</si>
  <si>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</si>
  <si>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</si>
  <si>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</si>
  <si>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</si>
  <si>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</si>
  <si>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</si>
  <si>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</si>
  <si>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</si>
  <si>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</si>
  <si>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</si>
  <si>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</si>
  <si>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</si>
  <si>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</si>
  <si>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</si>
  <si>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</si>
  <si>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</si>
  <si>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</si>
  <si>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</si>
  <si>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</si>
  <si>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</si>
  <si>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</si>
  <si>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</si>
  <si>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</si>
  <si>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</si>
  <si>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</si>
  <si>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</si>
  <si>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</si>
  <si>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</si>
  <si>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</si>
  <si>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</si>
  <si>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</si>
  <si>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</si>
  <si>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</si>
  <si>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</si>
  <si>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</si>
  <si>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</si>
  <si>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</si>
  <si>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</si>
  <si>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</si>
  <si>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</si>
  <si>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</si>
  <si>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</si>
  <si>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</si>
  <si>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</si>
  <si>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</si>
  <si>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</si>
  <si>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</si>
  <si>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</si>
  <si>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</si>
  <si>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</si>
  <si>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</si>
  <si>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</si>
  <si>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</si>
  <si>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</si>
  <si>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</si>
  <si>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</si>
  <si>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</si>
  <si>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</si>
  <si>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</si>
  <si>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</si>
  <si>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</si>
  <si>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</si>
  <si>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</si>
  <si>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</si>
  <si>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</si>
  <si>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</si>
  <si>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</si>
  <si>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</si>
  <si>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</si>
  <si>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</si>
  <si>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</si>
  <si>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</si>
  <si>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</si>
  <si>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</si>
  <si>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</si>
  <si>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</si>
  <si>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</si>
  <si>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</si>
  <si>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</si>
  <si>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</si>
  <si>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</si>
  <si>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</si>
  <si>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</si>
  <si>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</si>
  <si>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</si>
  <si>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</si>
  <si>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</si>
  <si>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</si>
  <si>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</si>
  <si>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</si>
  <si>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</si>
  <si>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</si>
  <si>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</si>
  <si>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</si>
  <si>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</si>
  <si>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</si>
  <si>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</si>
  <si>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</si>
  <si>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</si>
  <si>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</si>
  <si>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</si>
  <si>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</si>
  <si>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</si>
  <si>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</si>
  <si>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</si>
  <si>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</si>
  <si>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</si>
  <si>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</si>
  <si>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</si>
  <si>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</si>
  <si>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</si>
  <si>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</si>
  <si>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</si>
  <si>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</si>
  <si>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</si>
  <si>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</si>
  <si>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</si>
  <si>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</si>
  <si>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</si>
  <si>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</si>
  <si>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</si>
  <si>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</si>
  <si>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</si>
  <si>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</si>
  <si>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</si>
  <si>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</si>
  <si>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</si>
  <si>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</si>
  <si>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</si>
  <si>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</si>
  <si>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</si>
  <si>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</si>
  <si>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</si>
  <si>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</si>
  <si>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</si>
  <si>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</si>
  <si>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</si>
  <si>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</si>
  <si>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</si>
  <si>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</si>
  <si>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</si>
  <si>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</si>
  <si>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</si>
  <si>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</si>
  <si>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</si>
  <si>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</si>
  <si>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</si>
  <si>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</si>
  <si>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</si>
  <si>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</si>
  <si>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</si>
  <si>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</si>
  <si>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</si>
  <si>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</si>
  <si>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</si>
  <si>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</si>
  <si>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</si>
  <si>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</si>
  <si>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</si>
  <si>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</si>
  <si>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</si>
  <si>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</si>
  <si>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</si>
  <si>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</si>
  <si>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</si>
  <si>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</si>
  <si>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</si>
  <si>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</si>
  <si>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</si>
  <si>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</si>
  <si>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</si>
  <si>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</si>
  <si>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</si>
  <si>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</si>
  <si>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</si>
  <si>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</si>
  <si>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</si>
  <si>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</si>
  <si>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</si>
  <si>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</si>
  <si>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</si>
  <si>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</si>
  <si>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</si>
  <si>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</si>
  <si>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</si>
  <si>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</si>
  <si>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</si>
  <si>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</si>
  <si>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</si>
  <si>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</si>
  <si>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</si>
  <si>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</si>
  <si>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</si>
  <si>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</si>
  <si>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</si>
  <si>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</si>
  <si>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</si>
  <si>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</si>
  <si>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</si>
  <si>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</si>
  <si>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</si>
  <si>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</si>
  <si>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</si>
  <si>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</si>
  <si>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</si>
  <si>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</si>
  <si>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</si>
  <si>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</si>
  <si>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</si>
  <si>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</si>
  <si>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</si>
  <si>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</si>
  <si>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</si>
  <si>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</si>
  <si>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</si>
  <si>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</si>
  <si>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</si>
  <si>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</si>
  <si>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</si>
  <si>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</si>
  <si>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</si>
  <si>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</si>
  <si>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</si>
  <si>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</si>
  <si>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</si>
  <si>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</si>
  <si>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</si>
  <si>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</si>
  <si>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</si>
  <si>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</si>
  <si>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</si>
  <si>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</si>
  <si>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</si>
  <si>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</si>
  <si>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</si>
  <si>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</si>
  <si>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</si>
  <si>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</si>
  <si>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</si>
  <si>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</si>
  <si>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</si>
  <si>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</si>
  <si>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</si>
  <si>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</si>
  <si>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</si>
  <si>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</si>
  <si>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</si>
  <si>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</si>
  <si>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</si>
  <si>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</si>
  <si>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</si>
  <si>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</si>
  <si>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</si>
  <si>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</si>
  <si>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</si>
  <si>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</si>
  <si>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</si>
  <si>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</si>
  <si>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</si>
  <si>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</si>
  <si>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</si>
  <si>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</si>
  <si>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</si>
  <si>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</si>
  <si>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</si>
  <si>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</si>
  <si>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</si>
  <si>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</si>
  <si>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</si>
  <si>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</si>
  <si>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</si>
  <si>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</si>
  <si>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</si>
  <si>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</si>
  <si>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</si>
  <si>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</si>
  <si>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</si>
  <si>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</si>
  <si>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</si>
  <si>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</si>
  <si>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</si>
  <si>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</si>
  <si>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</si>
  <si>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</si>
  <si>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</si>
  <si>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</si>
  <si>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</si>
  <si>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</si>
  <si>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</si>
  <si>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</si>
  <si>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</si>
  <si>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</si>
  <si>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</si>
  <si>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</si>
  <si>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</si>
  <si>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</si>
  <si>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</si>
  <si>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</si>
  <si>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</si>
  <si>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</si>
  <si>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</si>
  <si>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</si>
  <si>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</si>
  <si>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</si>
  <si>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</si>
  <si>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</si>
  <si>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</si>
  <si>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</si>
  <si>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</si>
  <si>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</si>
  <si>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</si>
  <si>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</si>
  <si>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</si>
  <si>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</si>
  <si>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</si>
  <si>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</si>
  <si>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</si>
  <si>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</si>
  <si>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</si>
  <si>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</si>
  <si>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</si>
  <si>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</si>
  <si>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</si>
  <si>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</si>
  <si>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</si>
  <si>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</si>
  <si>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</si>
  <si>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</si>
  <si>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</si>
  <si>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</si>
  <si>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</si>
  <si>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</si>
  <si>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</si>
  <si>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</si>
  <si>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</si>
  <si>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</si>
  <si>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</si>
  <si>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</si>
  <si>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</si>
  <si>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</si>
  <si>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</si>
  <si>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</si>
  <si>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</si>
  <si>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</si>
  <si>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</si>
  <si>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</si>
  <si>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</si>
  <si>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</si>
  <si>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</si>
  <si>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</si>
  <si>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</si>
  <si>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</si>
  <si>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</si>
  <si>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</si>
  <si>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</si>
  <si>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</si>
  <si>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</si>
  <si>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</si>
  <si>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</si>
  <si>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</si>
  <si>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</si>
  <si>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</si>
  <si>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</si>
  <si>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</si>
  <si>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</si>
  <si>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</si>
  <si>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</si>
  <si>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</si>
  <si>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</si>
  <si>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</si>
  <si>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</si>
  <si>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</si>
  <si>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</si>
  <si>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</si>
  <si>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</si>
  <si>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</si>
  <si>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</si>
  <si>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</si>
  <si>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</si>
  <si>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</si>
  <si>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</si>
  <si>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</si>
  <si>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</si>
  <si>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</si>
  <si>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</si>
  <si>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</si>
  <si>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</si>
  <si>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</si>
  <si>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</si>
  <si>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</si>
  <si>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</si>
  <si>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</si>
  <si>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</si>
  <si>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</si>
  <si>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</si>
  <si>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</si>
  <si>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</si>
  <si>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</si>
  <si>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</si>
  <si>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</si>
  <si>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</si>
  <si>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</si>
  <si>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</si>
  <si>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</si>
  <si>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</si>
  <si>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</si>
  <si>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</si>
  <si>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</si>
  <si>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</si>
  <si>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</si>
  <si>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</si>
  <si>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</si>
  <si>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</si>
  <si>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</si>
  <si>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</si>
  <si>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</si>
  <si>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</si>
  <si>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</si>
  <si>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</si>
  <si>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</si>
  <si>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</si>
  <si>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</si>
  <si>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</si>
  <si>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</si>
  <si>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</si>
  <si>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</si>
  <si>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</si>
  <si>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</si>
  <si>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</si>
  <si>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</si>
  <si>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</si>
  <si>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</si>
  <si>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</si>
  <si>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</si>
  <si>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</si>
  <si>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</si>
  <si>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</si>
  <si>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</si>
  <si>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</si>
  <si>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</si>
  <si>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</si>
  <si>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</si>
  <si>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</si>
  <si>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</si>
  <si>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</si>
  <si>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</si>
  <si>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</si>
  <si>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</si>
  <si>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</si>
  <si>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</si>
  <si>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</si>
  <si>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</si>
  <si>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</si>
  <si>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</si>
  <si>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</si>
  <si>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</si>
  <si>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</si>
  <si>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</si>
  <si>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</si>
  <si>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</si>
  <si>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</si>
  <si>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</si>
  <si>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</si>
  <si>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</si>
  <si>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</si>
  <si>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</si>
  <si>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</si>
  <si>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</si>
  <si>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</si>
  <si>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</si>
  <si>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</si>
  <si>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</si>
  <si>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</si>
  <si>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</si>
  <si>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</si>
  <si>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</si>
  <si>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</si>
  <si>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</si>
  <si>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</si>
  <si>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</si>
  <si>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</si>
  <si>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</si>
  <si>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</si>
  <si>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</si>
  <si>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</si>
  <si>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</si>
  <si>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</si>
  <si>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</si>
  <si>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</si>
  <si>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</si>
  <si>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</si>
  <si>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</si>
  <si>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</si>
  <si>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</si>
  <si>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</si>
  <si>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</si>
  <si>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</si>
  <si>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</si>
  <si>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</si>
  <si>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</si>
  <si>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</si>
  <si>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</si>
  <si>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</si>
  <si>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</si>
  <si>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</si>
  <si>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</si>
  <si>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</si>
  <si>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</si>
  <si>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</si>
  <si>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</si>
  <si>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</si>
  <si>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</si>
  <si>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</si>
  <si>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</si>
  <si>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</si>
  <si>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</si>
  <si>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</si>
  <si>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</si>
  <si>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</si>
  <si>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</si>
  <si>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</si>
  <si>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</si>
  <si>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</si>
  <si>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</si>
  <si>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</si>
  <si>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</si>
  <si>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</si>
  <si>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</si>
  <si>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</si>
  <si>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</si>
  <si>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</si>
  <si>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</si>
  <si>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</si>
  <si>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</si>
  <si>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</si>
  <si>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</si>
  <si>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</si>
  <si>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</si>
  <si>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</si>
  <si>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</si>
  <si>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</si>
  <si>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</si>
  <si>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</si>
  <si>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</si>
  <si>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</si>
  <si>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</si>
  <si>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</si>
  <si>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</si>
  <si>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</si>
  <si>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</si>
  <si>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</si>
  <si>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</si>
  <si>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</si>
  <si>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</si>
  <si>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</si>
  <si>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</si>
  <si>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</si>
  <si>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</si>
  <si>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</si>
  <si>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</si>
  <si>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</si>
  <si>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</si>
  <si>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</si>
  <si>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</si>
  <si>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</si>
  <si>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</si>
  <si>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</si>
  <si>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</si>
  <si>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</si>
  <si>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</si>
  <si>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</si>
  <si>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</si>
  <si>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</si>
  <si>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</si>
  <si>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</si>
  <si>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</si>
  <si>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</si>
  <si>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</si>
  <si>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</si>
  <si>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</si>
  <si>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</si>
  <si>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</si>
  <si>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</si>
  <si>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</si>
  <si>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</si>
  <si>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</si>
  <si>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</si>
  <si>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</si>
  <si>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</si>
  <si>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</si>
  <si>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</si>
  <si>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</si>
  <si>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</si>
  <si>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</si>
  <si>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</si>
  <si>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</si>
  <si>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</si>
  <si>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</si>
  <si>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</si>
  <si>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</si>
  <si>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</si>
  <si>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</si>
  <si>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</si>
  <si>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</si>
  <si>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</si>
  <si>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</si>
  <si>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</si>
  <si>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</si>
  <si>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</si>
  <si>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</si>
  <si>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</si>
  <si>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</si>
  <si>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</si>
  <si>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</si>
  <si>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</si>
  <si>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</si>
  <si>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</si>
  <si>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</si>
  <si>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</si>
  <si>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</si>
  <si>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</si>
  <si>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</si>
  <si>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</si>
  <si>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</si>
  <si>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</si>
  <si>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</si>
  <si>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</si>
  <si>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</si>
  <si>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</si>
  <si>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</si>
  <si>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</si>
  <si>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</si>
  <si>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</si>
  <si>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</si>
  <si>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</si>
  <si>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</si>
  <si>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</si>
  <si>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</si>
  <si>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</si>
  <si>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</si>
  <si>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</si>
  <si>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</si>
  <si>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</si>
  <si>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</si>
  <si>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</si>
  <si>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</si>
  <si>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</si>
  <si>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</si>
  <si>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</si>
  <si>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</si>
  <si>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</si>
  <si>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</si>
  <si>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</si>
  <si>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</si>
  <si>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</si>
  <si>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</si>
  <si>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</si>
  <si>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</si>
  <si>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</si>
  <si>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</si>
  <si>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</si>
  <si>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</si>
  <si>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</si>
  <si>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</si>
  <si>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</si>
  <si>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</si>
  <si>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</si>
  <si>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</si>
  <si>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</si>
  <si>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</si>
  <si>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</si>
  <si>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</si>
  <si>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</si>
  <si>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</si>
  <si>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</si>
  <si>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</si>
  <si>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</si>
  <si>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</si>
  <si>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</si>
  <si>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</si>
  <si>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</si>
  <si>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</si>
  <si>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</si>
  <si>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</si>
  <si>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</si>
  <si>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</si>
  <si>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</si>
  <si>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</si>
  <si>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</si>
  <si>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</si>
  <si>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</si>
  <si>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</si>
  <si>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</si>
  <si>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</si>
  <si>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</si>
  <si>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</si>
  <si>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</si>
  <si>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</si>
  <si>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</si>
  <si>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</si>
  <si>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</si>
  <si>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</si>
  <si>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</si>
  <si>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</si>
  <si>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</si>
  <si>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</si>
  <si>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</si>
  <si>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</si>
  <si>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</si>
  <si>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</si>
  <si>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</si>
  <si>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</si>
  <si>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</si>
  <si>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</si>
  <si>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</si>
  <si>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</si>
  <si>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</si>
  <si>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</si>
  <si>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</si>
  <si>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</si>
  <si>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</si>
  <si>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</si>
  <si>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</si>
  <si>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</si>
  <si>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</si>
  <si>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</si>
  <si>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</si>
  <si>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</si>
  <si>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</si>
  <si>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</si>
  <si>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</si>
  <si>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</si>
  <si>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</si>
  <si>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</si>
  <si>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</si>
  <si>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</si>
  <si>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</si>
  <si>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</si>
  <si>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</si>
  <si>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</si>
  <si>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</si>
  <si>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</si>
  <si>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</si>
  <si>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</si>
  <si>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</si>
  <si>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</si>
  <si>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</si>
  <si>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</si>
  <si>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</si>
  <si>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</si>
  <si>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</si>
  <si>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</si>
  <si>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</si>
  <si>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</si>
  <si>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</si>
  <si>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</si>
  <si>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</si>
  <si>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</si>
  <si>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</si>
  <si>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</si>
  <si>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</si>
  <si>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</si>
  <si>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</si>
  <si>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</si>
  <si>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</si>
  <si>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</si>
  <si>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</si>
  <si>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</si>
  <si>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</si>
  <si>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</si>
  <si>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</si>
  <si>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</si>
  <si>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</si>
  <si>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</si>
  <si>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</si>
  <si>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</si>
  <si>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</si>
  <si>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</si>
  <si>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</si>
  <si>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</si>
  <si>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</si>
  <si>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</si>
  <si>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</si>
  <si>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</si>
  <si>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</si>
  <si>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</si>
  <si>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</si>
  <si>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</si>
  <si>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</si>
  <si>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</si>
  <si>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</si>
  <si>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</si>
  <si>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</si>
  <si>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</si>
  <si>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</si>
  <si>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</si>
  <si>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</si>
  <si>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</si>
  <si>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</si>
  <si>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</si>
  <si>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</si>
  <si>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</si>
  <si>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</si>
  <si>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</si>
  <si>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</si>
  <si>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</si>
  <si>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</si>
  <si>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</si>
  <si>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</si>
  <si>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</si>
  <si>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</si>
  <si>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</si>
  <si>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</si>
  <si>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</si>
  <si>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</si>
  <si>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</si>
  <si>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</si>
  <si>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</si>
  <si>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</si>
  <si>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</si>
  <si>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</si>
  <si>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</si>
  <si>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</si>
  <si>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</si>
  <si>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</si>
  <si>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</si>
  <si>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</si>
  <si>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</si>
  <si>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</si>
  <si>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</si>
  <si>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</si>
  <si>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</si>
  <si>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</si>
  <si>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</si>
  <si>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</si>
  <si>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</si>
  <si>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</si>
  <si>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</si>
  <si>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</si>
  <si>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</si>
  <si>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</si>
  <si>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</si>
  <si>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</si>
  <si>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</si>
  <si>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</si>
  <si>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</si>
  <si>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</si>
  <si>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</si>
  <si>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</si>
  <si>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</si>
  <si>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</si>
  <si>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</si>
  <si>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</si>
  <si>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</si>
  <si>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</si>
  <si>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</si>
  <si>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</si>
  <si>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</si>
  <si>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</si>
  <si>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</si>
  <si>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</si>
  <si>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</si>
  <si>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</si>
  <si>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</si>
  <si>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</si>
  <si>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</si>
  <si>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</si>
  <si>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</si>
  <si>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</si>
  <si>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</si>
  <si>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</si>
  <si>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</si>
  <si>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</si>
  <si>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</si>
  <si>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</si>
  <si>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</si>
  <si>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</si>
  <si>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</si>
  <si>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</si>
  <si>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</si>
  <si>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</si>
  <si>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</si>
  <si>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</si>
  <si>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</si>
  <si>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</si>
  <si>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</si>
  <si>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</si>
  <si>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</si>
  <si>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</si>
  <si>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</si>
  <si>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</si>
  <si>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</si>
  <si>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</si>
  <si>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</si>
  <si>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</si>
  <si>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</si>
  <si>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</si>
  <si>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</si>
  <si>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</si>
  <si>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</si>
  <si>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</si>
  <si>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</si>
  <si>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</si>
  <si>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</si>
  <si>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</si>
  <si>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</si>
  <si>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</si>
  <si>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</si>
  <si>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</si>
  <si>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</si>
  <si>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</si>
  <si>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</si>
  <si>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</si>
  <si>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</si>
  <si>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</si>
  <si>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</si>
  <si>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</si>
  <si>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</si>
  <si>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</si>
  <si>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</si>
  <si>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</si>
  <si>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</si>
  <si>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</si>
  <si>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</si>
  <si>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</si>
  <si>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</si>
  <si>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</si>
  <si>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</si>
  <si>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</si>
  <si>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</si>
  <si>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</si>
  <si>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</si>
  <si>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</si>
  <si>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</si>
  <si>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</si>
  <si>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</si>
  <si>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</si>
  <si>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</si>
  <si>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</si>
  <si>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</si>
  <si>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</si>
  <si>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</si>
  <si>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</si>
  <si>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</si>
  <si>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</si>
  <si>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</si>
  <si>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</si>
  <si>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</si>
  <si>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</si>
  <si>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</si>
  <si>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</si>
  <si>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</si>
  <si>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</si>
  <si>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</si>
  <si>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</si>
  <si>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</si>
  <si>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</si>
  <si>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</si>
  <si>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</si>
  <si>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</si>
  <si>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</si>
  <si>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</si>
  <si>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</si>
  <si>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</si>
  <si>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</si>
  <si>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</si>
  <si>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</si>
  <si>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</si>
  <si>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</si>
  <si>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</si>
  <si>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</si>
  <si>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</si>
  <si>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</si>
  <si>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</si>
  <si>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</si>
  <si>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</si>
  <si>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</si>
  <si>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</si>
  <si>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</si>
  <si>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</si>
  <si>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</si>
  <si>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</si>
  <si>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</si>
  <si>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</si>
  <si>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</si>
  <si>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</si>
  <si>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</si>
  <si>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</si>
  <si>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</si>
  <si>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</si>
  <si>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</si>
  <si>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</si>
  <si>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</si>
  <si>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</si>
  <si>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</si>
  <si>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</si>
  <si>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</si>
  <si>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</si>
  <si>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</si>
  <si>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</si>
  <si>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</si>
  <si>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</si>
  <si>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</si>
  <si>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</si>
  <si>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</si>
  <si>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</si>
  <si>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</si>
  <si>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</si>
  <si>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</si>
  <si>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</si>
  <si>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</si>
  <si>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</si>
  <si>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</si>
  <si>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</si>
  <si>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</si>
  <si>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</si>
  <si>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</si>
  <si>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</si>
  <si>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</si>
  <si>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</si>
  <si>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</si>
  <si>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</si>
  <si>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</si>
  <si>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</si>
  <si>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</si>
  <si>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</si>
  <si>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</si>
  <si>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</si>
  <si>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</si>
  <si>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</si>
  <si>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</si>
  <si>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</si>
  <si>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</si>
  <si>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</si>
  <si>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</si>
  <si>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</si>
  <si>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</si>
  <si>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</si>
  <si>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</si>
  <si>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</si>
  <si>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</si>
  <si>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</si>
  <si>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</si>
  <si>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</si>
  <si>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</si>
  <si>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</si>
  <si>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</si>
  <si>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</si>
  <si>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</si>
  <si>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</si>
  <si>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</si>
  <si>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</si>
  <si>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</si>
  <si>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</si>
  <si>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</si>
  <si>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</si>
  <si>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</si>
  <si>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</si>
  <si>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</si>
  <si>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</si>
  <si>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</si>
  <si>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</si>
  <si>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</si>
  <si>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</si>
  <si>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</si>
  <si>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</si>
  <si>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</si>
  <si>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</si>
  <si>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</si>
  <si>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</si>
  <si>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</si>
  <si>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</si>
  <si>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</si>
  <si>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</si>
  <si>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</si>
  <si>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</si>
  <si>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</si>
  <si>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</si>
  <si>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</si>
  <si>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</si>
  <si>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</si>
  <si>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</si>
  <si>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</si>
  <si>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</si>
  <si>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</si>
  <si>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</si>
  <si>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</si>
  <si>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</si>
  <si>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</si>
  <si>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</si>
  <si>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</si>
  <si>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</si>
  <si>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</si>
  <si>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</si>
  <si>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</si>
  <si>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</si>
  <si>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</si>
  <si>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</si>
  <si>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</si>
  <si>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</si>
  <si>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</si>
  <si>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</si>
  <si>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</si>
  <si>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</si>
  <si>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</si>
  <si>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</si>
  <si>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</si>
  <si>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</si>
  <si>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</si>
  <si>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</si>
  <si>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</si>
  <si>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</si>
  <si>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</si>
  <si>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</si>
  <si>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</si>
  <si>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</si>
  <si>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</si>
  <si>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</si>
  <si>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</si>
  <si>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</si>
  <si>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</si>
  <si>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</si>
  <si>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</si>
  <si>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</si>
  <si>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</si>
  <si>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</si>
  <si>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</si>
  <si>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</si>
  <si>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</si>
  <si>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</si>
  <si>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</si>
  <si>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</si>
  <si>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</si>
  <si>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</si>
  <si>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</si>
  <si>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</si>
  <si>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</si>
  <si>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</si>
  <si>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</si>
  <si>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</si>
  <si>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</si>
  <si>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</si>
  <si>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</si>
  <si>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</si>
  <si>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</si>
  <si>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</si>
  <si>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</si>
  <si>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</si>
  <si>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</si>
  <si>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</si>
  <si>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</si>
  <si>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</si>
  <si>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</si>
  <si>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</si>
  <si>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</si>
  <si>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</si>
  <si>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</si>
  <si>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</si>
  <si>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</si>
  <si>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</si>
  <si>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</si>
  <si>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</si>
  <si>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</si>
  <si>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</si>
  <si>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</si>
  <si>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</si>
  <si>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</si>
  <si>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</si>
  <si>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</si>
  <si>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</si>
  <si>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</si>
  <si>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</si>
  <si>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</si>
  <si>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</si>
  <si>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</si>
  <si>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</si>
  <si>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</si>
  <si>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</si>
  <si>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</si>
  <si>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</si>
  <si>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</si>
  <si>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</si>
  <si>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</si>
  <si>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</si>
  <si>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</si>
  <si>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</si>
  <si>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</si>
  <si>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</si>
  <si>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</si>
  <si>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</si>
  <si>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</si>
  <si>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</si>
  <si>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</si>
  <si>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</si>
  <si>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</si>
  <si>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</si>
  <si>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</si>
  <si>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</si>
  <si>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</si>
  <si>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</si>
  <si>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</si>
  <si>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</si>
  <si>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</si>
  <si>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</si>
  <si>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</si>
  <si>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</si>
  <si>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</si>
  <si>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</si>
  <si>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</si>
  <si>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</si>
  <si>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</si>
  <si>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</si>
  <si>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</si>
  <si>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</si>
  <si>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</si>
  <si>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</si>
  <si>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</si>
  <si>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</si>
  <si>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</si>
  <si>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</si>
  <si>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</si>
  <si>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</si>
  <si>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</si>
  <si>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</si>
  <si>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</si>
  <si>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</si>
  <si>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</si>
  <si>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</si>
  <si>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</si>
  <si>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</si>
  <si>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</si>
  <si>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</si>
  <si>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</si>
  <si>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</si>
  <si>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</si>
  <si>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</si>
  <si>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</si>
  <si>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</si>
  <si>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</si>
  <si>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</si>
  <si>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</si>
  <si>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</si>
  <si>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</si>
  <si>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</si>
  <si>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</si>
  <si>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</si>
  <si>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</si>
  <si>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</si>
  <si>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</si>
  <si>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</si>
  <si>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</si>
  <si>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</si>
  <si>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</si>
  <si>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</si>
  <si>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</si>
  <si>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</si>
  <si>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</si>
  <si>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</si>
  <si>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</si>
  <si>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</si>
  <si>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</si>
  <si>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</si>
  <si>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</si>
  <si>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</si>
  <si>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</si>
  <si>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</si>
  <si>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</si>
  <si>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</si>
  <si>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</si>
  <si>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</si>
  <si>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</si>
  <si>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</si>
  <si>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</si>
  <si>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</si>
  <si>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</si>
  <si>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</si>
  <si>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</si>
  <si>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</si>
  <si>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</si>
  <si>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</si>
  <si>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</si>
  <si>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</si>
  <si>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</si>
  <si>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</si>
  <si>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</si>
  <si>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</si>
  <si>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</si>
  <si>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</si>
  <si>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</si>
  <si>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</si>
  <si>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</si>
  <si>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</si>
  <si>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</si>
  <si>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</si>
  <si>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</si>
  <si>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</si>
  <si>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</si>
  <si>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</si>
  <si>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</si>
  <si>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</si>
  <si>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</si>
  <si>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</si>
  <si>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</si>
  <si>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</si>
  <si>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</si>
  <si>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</si>
  <si>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</si>
  <si>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</si>
  <si>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</si>
  <si>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</si>
  <si>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</si>
  <si>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</si>
  <si>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</si>
  <si>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</si>
  <si>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</si>
  <si>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</si>
  <si>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</si>
  <si>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</si>
  <si>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</si>
  <si>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</si>
  <si>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</si>
  <si>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</si>
  <si>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</si>
  <si>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</si>
  <si>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</si>
  <si>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</si>
  <si>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</si>
  <si>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</si>
  <si>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</si>
  <si>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</si>
  <si>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</si>
  <si>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</si>
  <si>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</si>
  <si>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</si>
  <si>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</si>
  <si>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</si>
  <si>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</si>
  <si>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</si>
  <si>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</si>
  <si>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</si>
  <si>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</si>
  <si>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</si>
  <si>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</si>
  <si>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</si>
  <si>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</si>
  <si>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</si>
  <si>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</si>
  <si>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</si>
  <si>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</si>
  <si>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</si>
  <si>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</si>
  <si>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</si>
  <si>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</si>
  <si>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</si>
  <si>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</si>
  <si>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</si>
  <si>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</si>
  <si>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</si>
  <si>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</si>
  <si>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</si>
  <si>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</si>
  <si>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</si>
  <si>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</si>
  <si>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</si>
  <si>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</si>
  <si>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</si>
  <si>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</si>
  <si>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</si>
  <si>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</si>
  <si>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</si>
  <si>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</si>
  <si>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</si>
  <si>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</si>
  <si>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</si>
  <si>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</si>
  <si>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</si>
  <si>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</si>
  <si>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</si>
  <si>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</si>
  <si>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</si>
  <si>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</si>
  <si>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</si>
  <si>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</si>
  <si>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</si>
  <si>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</si>
  <si>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</si>
  <si>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</si>
  <si>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</si>
  <si>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</si>
  <si>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</si>
  <si>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</si>
  <si>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</si>
  <si>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</si>
  <si>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</si>
  <si>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</si>
  <si>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</si>
  <si>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</si>
  <si>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</si>
  <si>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</si>
  <si>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</si>
  <si>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</si>
  <si>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</si>
  <si>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</si>
  <si>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</si>
  <si>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</si>
  <si>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</si>
  <si>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</si>
  <si>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</si>
  <si>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</si>
  <si>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</si>
  <si>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</si>
  <si>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</si>
  <si>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</si>
  <si>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</si>
  <si>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</si>
  <si>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</si>
  <si>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</si>
  <si>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</si>
  <si>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</si>
  <si>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</si>
  <si>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</si>
  <si>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</si>
  <si>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</si>
  <si>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</si>
  <si>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</si>
  <si>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</si>
  <si>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</si>
  <si>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</si>
  <si>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</si>
  <si>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</si>
  <si>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</si>
  <si>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</si>
  <si>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</si>
  <si>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</si>
  <si>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</si>
  <si>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</si>
  <si>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</si>
  <si>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</si>
  <si>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</si>
  <si>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</si>
  <si>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</si>
  <si>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</si>
  <si>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</si>
  <si>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</si>
  <si>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</si>
  <si>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</si>
  <si>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</si>
  <si>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</si>
  <si>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</si>
  <si>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</si>
  <si>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</si>
  <si>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</si>
  <si>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</si>
  <si>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</si>
  <si>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</si>
  <si>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</si>
  <si>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</si>
  <si>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</si>
  <si>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</si>
  <si>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</si>
  <si>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</si>
  <si>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</si>
  <si>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</si>
  <si>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</si>
  <si>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</si>
  <si>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</si>
  <si>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</si>
  <si>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</si>
  <si>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</si>
  <si>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</si>
  <si>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</si>
  <si>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</si>
  <si>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</si>
  <si>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</si>
  <si>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</si>
  <si>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</si>
  <si>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</si>
  <si>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</si>
  <si>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</si>
  <si>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</si>
  <si>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</si>
  <si>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</si>
  <si>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</si>
  <si>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</si>
  <si>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</si>
  <si>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</si>
  <si>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</si>
  <si>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</si>
  <si>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</si>
  <si>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</si>
  <si>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</si>
  <si>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</si>
  <si>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</si>
  <si>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</si>
  <si>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</si>
  <si>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</si>
  <si>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</si>
  <si>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</si>
  <si>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</si>
  <si>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</si>
  <si>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</si>
  <si>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</si>
  <si>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</si>
  <si>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</si>
  <si>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</si>
  <si>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</si>
  <si>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</si>
  <si>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</si>
  <si>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</si>
  <si>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</si>
  <si>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</si>
  <si>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</si>
  <si>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</si>
  <si>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</si>
  <si>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</si>
  <si>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</si>
  <si>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</si>
  <si>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</si>
  <si>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</si>
  <si>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</si>
  <si>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</si>
  <si>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</si>
  <si>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</si>
  <si>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</si>
  <si>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</si>
  <si>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</si>
  <si>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</si>
  <si>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</si>
  <si>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</si>
  <si>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</si>
  <si>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</si>
  <si>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</si>
  <si>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</si>
  <si>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</si>
  <si>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</si>
  <si>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</si>
  <si>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</si>
  <si>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</si>
  <si>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</si>
  <si>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</si>
  <si>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</si>
  <si>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</si>
  <si>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</si>
  <si>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</si>
  <si>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</si>
  <si>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</si>
  <si>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</si>
  <si>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</si>
  <si>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</si>
  <si>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</si>
  <si>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</si>
  <si>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</si>
  <si>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</si>
  <si>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</si>
  <si>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</si>
  <si>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</si>
  <si>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</si>
  <si>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</si>
  <si>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</si>
  <si>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</si>
  <si>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</si>
  <si>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</si>
  <si>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</si>
  <si>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</si>
  <si>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</si>
  <si>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</si>
  <si>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</si>
  <si>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</si>
  <si>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</si>
  <si>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</si>
  <si>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</si>
  <si>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</si>
  <si>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</si>
  <si>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</si>
  <si>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</si>
  <si>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</si>
  <si>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</si>
  <si>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</si>
  <si>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</si>
  <si>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</si>
  <si>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</si>
  <si>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</si>
  <si>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</si>
  <si>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</si>
  <si>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</si>
  <si>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</si>
  <si>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</si>
  <si>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</si>
  <si>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</si>
  <si>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</si>
  <si>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</si>
  <si>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</si>
  <si>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</si>
  <si>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</si>
  <si>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</si>
  <si>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</si>
  <si>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</si>
  <si>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</si>
  <si>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</si>
  <si>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</si>
  <si>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</si>
  <si>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</si>
  <si>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</si>
  <si>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</si>
  <si>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</si>
  <si>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</si>
  <si>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</si>
  <si>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</si>
  <si>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</si>
  <si>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</si>
  <si>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</si>
  <si>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</si>
  <si>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</si>
  <si>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</si>
  <si>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</si>
  <si>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</si>
  <si>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</si>
  <si>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</si>
  <si>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</si>
  <si>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</si>
  <si>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</si>
  <si>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</si>
  <si>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</si>
  <si>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</si>
  <si>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</si>
  <si>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</si>
  <si>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</si>
  <si>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</si>
  <si>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</si>
  <si>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</si>
  <si>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</si>
  <si>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</si>
  <si>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</si>
  <si>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</si>
  <si>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</si>
  <si>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</si>
  <si>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</si>
  <si>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</si>
  <si>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</si>
  <si>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</si>
  <si>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</si>
  <si>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</si>
  <si>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</si>
  <si>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</si>
  <si>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</si>
  <si>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</si>
  <si>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</si>
  <si>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</si>
  <si>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</si>
  <si>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</si>
  <si>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</si>
  <si>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</si>
  <si>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</si>
  <si>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</si>
  <si>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</si>
  <si>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</si>
  <si>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</si>
  <si>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</si>
  <si>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</si>
  <si>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</si>
  <si>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</si>
  <si>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</si>
  <si>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</si>
  <si>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</si>
  <si>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</si>
  <si>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</si>
  <si>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</si>
  <si>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</si>
  <si>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</si>
  <si>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</si>
  <si>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</si>
  <si>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</si>
  <si>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</si>
  <si>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</si>
  <si>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</si>
  <si>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</si>
  <si>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</si>
  <si>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</si>
  <si>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</si>
  <si>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</si>
  <si>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</si>
  <si>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</si>
  <si>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</si>
  <si>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</si>
  <si>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</si>
  <si>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</si>
  <si>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</si>
  <si>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</si>
  <si>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</si>
  <si>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</si>
  <si>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</si>
  <si>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</si>
  <si>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</si>
  <si>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</si>
  <si>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</si>
  <si>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</si>
  <si>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</si>
  <si>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</si>
  <si>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</si>
  <si>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</si>
  <si>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</si>
  <si>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</si>
  <si>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</si>
  <si>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</si>
  <si>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</si>
  <si>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</si>
  <si>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</si>
  <si>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</si>
  <si>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</si>
  <si>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</si>
  <si>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</si>
  <si>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</si>
  <si>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</si>
  <si>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</si>
  <si>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</si>
  <si>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</si>
  <si>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</si>
  <si>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</si>
  <si>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</si>
  <si>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</si>
  <si>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</si>
  <si>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</si>
  <si>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</si>
  <si>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</si>
  <si>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</si>
  <si>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</si>
  <si>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</si>
  <si>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</si>
  <si>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</si>
  <si>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</si>
  <si>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</si>
  <si>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</si>
  <si>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</si>
  <si>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</si>
  <si>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</si>
  <si>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</si>
  <si>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</si>
  <si>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</si>
  <si>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</si>
  <si>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</si>
  <si>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</si>
  <si>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</si>
  <si>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</si>
  <si>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</si>
  <si>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</si>
  <si>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</si>
  <si>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</si>
  <si>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</si>
  <si>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</si>
  <si>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</si>
  <si>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</si>
  <si>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</si>
  <si>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</si>
  <si>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</si>
  <si>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</si>
  <si>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</si>
  <si>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</si>
  <si>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</si>
  <si>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</si>
  <si>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</si>
  <si>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</si>
  <si>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</si>
  <si>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</si>
  <si>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</si>
  <si>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</si>
  <si>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</si>
  <si>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</si>
  <si>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</si>
  <si>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</si>
  <si>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</si>
  <si>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</si>
  <si>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</si>
  <si>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</si>
  <si>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</si>
  <si>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</si>
  <si>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</si>
  <si>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</si>
  <si>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</si>
  <si>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</si>
  <si>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</si>
  <si>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</si>
  <si>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</si>
  <si>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</si>
  <si>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</si>
  <si>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</si>
  <si>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</si>
  <si>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</si>
  <si>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</si>
  <si>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</si>
  <si>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</si>
  <si>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</si>
  <si>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</si>
  <si>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</si>
  <si>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</si>
  <si>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</si>
  <si>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</si>
  <si>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</si>
  <si>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</si>
  <si>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</si>
  <si>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</si>
  <si>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</si>
  <si>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</si>
  <si>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</si>
  <si>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</si>
  <si>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</si>
  <si>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</si>
  <si>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</si>
  <si>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</si>
  <si>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</si>
  <si>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</si>
  <si>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</si>
  <si>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</si>
  <si>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</si>
  <si>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</si>
  <si>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</si>
  <si>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</si>
  <si>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</si>
  <si>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</si>
  <si>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</si>
  <si>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</si>
  <si>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</si>
  <si>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</si>
  <si>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</si>
  <si>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</si>
  <si>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</si>
  <si>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</si>
  <si>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</si>
  <si>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</si>
  <si>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</si>
  <si>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</si>
  <si>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</si>
  <si>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</si>
  <si>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</si>
  <si>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</si>
  <si>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</si>
  <si>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</si>
  <si>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</si>
  <si>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</si>
  <si>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</si>
  <si>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</si>
  <si>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</si>
  <si>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</si>
  <si>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</si>
  <si>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</si>
  <si>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</si>
  <si>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</si>
  <si>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</si>
  <si>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</si>
  <si>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</si>
  <si>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</si>
  <si>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</si>
  <si>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</si>
  <si>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</si>
  <si>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</si>
  <si>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</si>
  <si>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</si>
  <si>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</si>
  <si>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</si>
  <si>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</si>
  <si>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</si>
  <si>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</si>
  <si>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</si>
  <si>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</si>
  <si>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</si>
  <si>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</si>
  <si>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</si>
  <si>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</si>
  <si>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</si>
  <si>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</si>
  <si>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</si>
  <si>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</si>
  <si>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</si>
  <si>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</si>
  <si>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</si>
  <si>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</si>
  <si>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</si>
  <si>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</si>
  <si>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</si>
  <si>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</si>
  <si>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</si>
  <si>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</si>
  <si>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</si>
  <si>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</si>
  <si>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</si>
  <si>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</si>
  <si>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</si>
  <si>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</si>
  <si>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</si>
  <si>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</si>
  <si>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</si>
  <si>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</si>
  <si>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</si>
  <si>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</si>
  <si>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</si>
  <si>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</si>
  <si>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</si>
  <si>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</si>
  <si>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</si>
  <si>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</si>
  <si>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</si>
  <si>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</si>
  <si>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</si>
  <si>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</si>
  <si>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</si>
  <si>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</si>
  <si>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</si>
  <si>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</si>
  <si>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</si>
  <si>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</si>
  <si>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</si>
  <si>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</si>
  <si>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</si>
  <si>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</si>
  <si>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</si>
  <si>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</si>
  <si>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</si>
  <si>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</si>
  <si>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</si>
  <si>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</si>
  <si>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</si>
  <si>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</si>
  <si>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</si>
  <si>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</si>
  <si>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</si>
  <si>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</si>
  <si>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</si>
  <si>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</si>
  <si>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</si>
  <si>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</si>
  <si>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</si>
  <si>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</si>
  <si>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</si>
  <si>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</si>
  <si>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</si>
  <si>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</si>
  <si>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</si>
  <si>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</si>
  <si>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</si>
  <si>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</si>
  <si>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</si>
  <si>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</si>
  <si>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</si>
  <si>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</si>
  <si>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</si>
  <si>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</si>
  <si>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</si>
  <si>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</si>
  <si>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</si>
  <si>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</si>
  <si>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</si>
  <si>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</si>
  <si>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</si>
  <si>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</si>
  <si>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</si>
  <si>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</si>
  <si>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</si>
  <si>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</si>
  <si>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</si>
  <si>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</si>
  <si>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</si>
  <si>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</si>
  <si>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</si>
  <si>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</si>
  <si>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</si>
  <si>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</si>
  <si>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</si>
  <si>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</si>
  <si>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</si>
  <si>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</si>
  <si>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</si>
  <si>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</si>
  <si>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</si>
  <si>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</si>
  <si>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</si>
  <si>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</si>
  <si>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</si>
  <si>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</si>
  <si>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</si>
  <si>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</si>
  <si>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</si>
  <si>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</si>
  <si>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</si>
  <si>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</si>
  <si>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</si>
  <si>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</si>
  <si>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</si>
  <si>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</si>
  <si>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</si>
  <si>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</si>
  <si>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</si>
  <si>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</si>
  <si>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</si>
  <si>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</si>
  <si>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</si>
  <si>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</si>
  <si>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</si>
  <si>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</si>
  <si>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</si>
  <si>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</si>
  <si>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</si>
  <si>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</si>
  <si>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</si>
  <si>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</si>
  <si>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</si>
  <si>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</si>
  <si>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</si>
  <si>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</si>
  <si>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</si>
  <si>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</si>
  <si>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</si>
  <si>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</si>
  <si>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</si>
  <si>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</si>
  <si>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</si>
  <si>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</si>
  <si>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</si>
  <si>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</si>
  <si>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</si>
  <si>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</si>
  <si>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</si>
  <si>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</si>
  <si>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</si>
  <si>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</si>
  <si>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</si>
  <si>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</si>
  <si>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</si>
  <si>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</si>
  <si>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</si>
  <si>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</si>
  <si>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</si>
  <si>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</si>
  <si>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</si>
  <si>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</si>
  <si>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</si>
  <si>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</si>
  <si>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</si>
  <si>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</si>
  <si>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</si>
  <si>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</si>
  <si>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</si>
  <si>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</si>
  <si>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</si>
  <si>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</si>
  <si>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</si>
  <si>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</si>
  <si>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</si>
  <si>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</si>
  <si>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</si>
  <si>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</si>
  <si>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</si>
  <si>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</si>
  <si>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</si>
  <si>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</si>
  <si>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</si>
  <si>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</si>
  <si>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</si>
  <si>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</si>
  <si>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</si>
  <si>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</si>
  <si>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</si>
  <si>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</si>
  <si>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</si>
  <si>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</si>
  <si>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</si>
  <si>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</si>
  <si>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</si>
  <si>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</si>
  <si>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</si>
  <si>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</si>
  <si>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</si>
  <si>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</si>
  <si>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</si>
  <si>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</si>
  <si>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</si>
  <si>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</si>
  <si>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</si>
  <si>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</si>
  <si>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</si>
  <si>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</si>
  <si>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</si>
  <si>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</si>
  <si>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</si>
  <si>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</si>
  <si>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</si>
  <si>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</si>
  <si>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</si>
  <si>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</si>
  <si>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</si>
  <si>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</si>
  <si>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</si>
  <si>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</si>
  <si>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</si>
  <si>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</si>
  <si>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</si>
  <si>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</si>
  <si>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</si>
  <si>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</si>
  <si>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</si>
  <si>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</si>
  <si>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</si>
  <si>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</si>
  <si>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</si>
  <si>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</si>
  <si>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</si>
  <si>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</si>
  <si>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</si>
  <si>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</si>
  <si>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</si>
  <si>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</si>
  <si>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</si>
  <si>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</si>
  <si>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</si>
  <si>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</si>
  <si>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</si>
  <si>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</si>
  <si>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</si>
  <si>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</si>
  <si>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</si>
  <si>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</si>
  <si>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</si>
  <si>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</si>
  <si>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</si>
  <si>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</si>
  <si>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</si>
  <si>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</si>
  <si>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</si>
  <si>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</si>
  <si>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</si>
  <si>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</si>
  <si>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</si>
  <si>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</si>
  <si>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</si>
  <si>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</si>
  <si>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</si>
  <si>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</si>
  <si>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</si>
  <si>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</si>
  <si>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</si>
  <si>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</si>
  <si>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</si>
  <si>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</si>
  <si>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</si>
  <si>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</si>
  <si>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</si>
  <si>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</si>
  <si>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</si>
  <si>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</si>
  <si>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</si>
  <si>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</si>
  <si>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</si>
  <si>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</si>
  <si>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</si>
  <si>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</si>
  <si>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</si>
  <si>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</si>
  <si>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</si>
  <si>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</si>
  <si>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</si>
  <si>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</si>
  <si>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</si>
  <si>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</si>
  <si>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</si>
  <si>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</si>
  <si>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</si>
  <si>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</si>
  <si>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</si>
  <si>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</si>
  <si>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</si>
  <si>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</si>
  <si>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</si>
  <si>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</si>
  <si>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</si>
  <si>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</si>
  <si>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</si>
  <si>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</si>
  <si>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</si>
  <si>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</si>
  <si>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</si>
  <si>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</si>
  <si>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</si>
  <si>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</si>
  <si>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</si>
  <si>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</si>
  <si>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</si>
  <si>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</si>
  <si>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</si>
  <si>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</si>
  <si>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</si>
  <si>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</si>
  <si>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</si>
  <si>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</si>
  <si>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</si>
  <si>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</si>
  <si>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</si>
  <si>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</si>
  <si>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</si>
  <si>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</si>
  <si>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</si>
  <si>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</si>
  <si>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</si>
  <si>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</si>
  <si>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</si>
  <si>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</si>
  <si>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</si>
  <si>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</si>
  <si>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</si>
  <si>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</si>
  <si>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</si>
  <si>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</si>
  <si>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</si>
  <si>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</si>
  <si>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</si>
  <si>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</si>
  <si>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</si>
  <si>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</si>
  <si>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</si>
  <si>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</si>
  <si>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</si>
  <si>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</si>
  <si>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</si>
  <si>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</si>
  <si>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</si>
  <si>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</si>
  <si>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</si>
  <si>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</si>
  <si>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</si>
  <si>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</si>
  <si>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</si>
  <si>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</si>
  <si>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</si>
  <si>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</si>
  <si>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</si>
  <si>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</si>
  <si>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</si>
  <si>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</si>
  <si>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</si>
  <si>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</si>
  <si>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</si>
  <si>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</si>
  <si>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</si>
  <si>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</si>
  <si>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</si>
  <si>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</si>
  <si>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</si>
  <si>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</si>
  <si>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</si>
  <si>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</si>
  <si>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</si>
  <si>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</si>
  <si>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</si>
  <si>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</si>
  <si>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</si>
  <si>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</si>
  <si>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</si>
  <si>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</si>
  <si>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</si>
  <si>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</si>
  <si>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</si>
  <si>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</si>
  <si>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</si>
  <si>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</si>
  <si>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</si>
  <si>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</si>
  <si>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</si>
  <si>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</si>
  <si>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</si>
  <si>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</si>
  <si>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</si>
  <si>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</si>
  <si>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</si>
  <si>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</si>
  <si>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</si>
  <si>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</si>
  <si>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</si>
  <si>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</si>
  <si>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</si>
  <si>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</si>
  <si>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</si>
  <si>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</si>
  <si>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</si>
  <si>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</si>
  <si>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</si>
  <si>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</si>
  <si>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</si>
  <si>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</si>
  <si>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</si>
  <si>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</si>
  <si>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</si>
  <si>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</si>
  <si>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</si>
  <si>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</si>
  <si>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</si>
  <si>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</si>
  <si>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</si>
  <si>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</si>
  <si>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</si>
  <si>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</si>
  <si>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</si>
  <si>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</si>
  <si>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</si>
  <si>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</si>
  <si>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</si>
  <si>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</si>
  <si>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</si>
  <si>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</si>
  <si>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</si>
  <si>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</si>
  <si>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</si>
  <si>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</si>
  <si>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</si>
  <si>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</si>
  <si>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</si>
  <si>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</si>
  <si>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</si>
  <si>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</si>
  <si>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</si>
  <si>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</si>
  <si>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</si>
  <si>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</si>
  <si>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</si>
  <si>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</si>
  <si>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</si>
  <si>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</si>
  <si>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</si>
  <si>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</si>
  <si>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</si>
  <si>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</si>
  <si>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</si>
  <si>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</si>
  <si>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</si>
  <si>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</si>
  <si>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</si>
  <si>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</si>
  <si>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</si>
  <si>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</si>
  <si>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</si>
  <si>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</si>
  <si>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</si>
  <si>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</si>
  <si>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</si>
  <si>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</si>
  <si>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</si>
  <si>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</si>
  <si>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</si>
  <si>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</si>
  <si>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</si>
  <si>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</si>
  <si>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</si>
  <si>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</si>
  <si>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</si>
  <si>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</si>
  <si>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</si>
  <si>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</si>
  <si>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</si>
  <si>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</si>
  <si>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</si>
  <si>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</si>
  <si>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</si>
  <si>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</si>
  <si>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</si>
  <si>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</si>
  <si>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</si>
  <si>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</si>
  <si>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</si>
  <si>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</si>
  <si>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</si>
  <si>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</si>
  <si>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</si>
  <si>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</si>
  <si>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</si>
  <si>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</si>
  <si>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</si>
  <si>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</si>
  <si>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</si>
  <si>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</si>
  <si>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</si>
  <si>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</si>
  <si>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</si>
  <si>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</si>
  <si>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</si>
  <si>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</si>
  <si>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</si>
  <si>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</si>
  <si>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</si>
  <si>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</si>
  <si>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</si>
  <si>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</si>
  <si>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</si>
  <si>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</si>
  <si>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</si>
  <si>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</si>
  <si>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</si>
  <si>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</si>
  <si>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</si>
  <si>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</si>
  <si>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</si>
  <si>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</si>
  <si>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</si>
  <si>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</si>
  <si>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</si>
  <si>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</si>
  <si>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</si>
  <si>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</si>
  <si>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</si>
  <si>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</si>
  <si>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</si>
  <si>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</si>
  <si>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</si>
  <si>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</si>
  <si>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</si>
  <si>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</si>
  <si>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</si>
  <si>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</si>
  <si>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</si>
  <si>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</si>
  <si>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</si>
  <si>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</si>
  <si>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</si>
  <si>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</si>
  <si>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</si>
  <si>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</si>
  <si>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</si>
  <si>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</si>
  <si>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</si>
  <si>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</si>
  <si>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</si>
  <si>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</si>
  <si>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</si>
  <si>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</si>
  <si>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</si>
  <si>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</si>
  <si>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</si>
  <si>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</si>
  <si>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</si>
  <si>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</si>
  <si>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</si>
  <si>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</si>
  <si>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</si>
  <si>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</si>
  <si>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</si>
  <si>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</si>
  <si>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</si>
  <si>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</si>
  <si>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</si>
  <si>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</si>
  <si>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</si>
  <si>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</si>
  <si>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</si>
  <si>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</si>
  <si>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</si>
  <si>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</si>
  <si>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</si>
  <si>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</si>
  <si>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</si>
  <si>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</si>
  <si>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</si>
  <si>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</si>
  <si>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</si>
  <si>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</si>
  <si>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</si>
  <si>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</si>
  <si>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</si>
  <si>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</si>
  <si>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</si>
  <si>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</si>
  <si>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</si>
  <si>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</si>
  <si>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</si>
  <si>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</si>
  <si>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</si>
  <si>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</si>
  <si>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</si>
  <si>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</si>
  <si>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</si>
  <si>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</si>
  <si>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</si>
  <si>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</si>
  <si>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</si>
  <si>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</si>
  <si>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</si>
  <si>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</si>
  <si>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</si>
  <si>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</si>
  <si>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</si>
  <si>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</si>
  <si>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</si>
  <si>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</si>
  <si>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</si>
  <si>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</si>
  <si>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</si>
  <si>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</si>
  <si>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</si>
  <si>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</si>
  <si>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</si>
  <si>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</si>
  <si>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</si>
  <si>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</si>
  <si>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</si>
  <si>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</si>
  <si>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</si>
  <si>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</si>
  <si>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</si>
  <si>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</si>
  <si>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</si>
  <si>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</si>
  <si>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</si>
  <si>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</si>
  <si>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</si>
  <si>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</si>
  <si>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</si>
  <si>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</si>
  <si>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</si>
  <si>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</si>
  <si>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</si>
  <si>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</si>
  <si>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</si>
  <si>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</si>
  <si>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</si>
  <si>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</si>
  <si>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</si>
  <si>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</si>
  <si>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</si>
  <si>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</si>
  <si>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</si>
  <si>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</si>
  <si>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</si>
  <si>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</si>
  <si>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</si>
  <si>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</si>
  <si>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</si>
  <si>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</si>
  <si>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</si>
  <si>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</si>
  <si>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</si>
  <si>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</si>
  <si>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</si>
  <si>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</si>
  <si>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</si>
  <si>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</si>
  <si>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</si>
  <si>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</si>
  <si>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</si>
  <si>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</si>
  <si>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</si>
  <si>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</si>
  <si>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</si>
  <si>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</si>
  <si>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</si>
  <si>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</si>
  <si>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</si>
  <si>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</si>
  <si>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</si>
  <si>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</si>
  <si>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</si>
  <si>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</si>
  <si>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</si>
  <si>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</si>
  <si>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</si>
  <si>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</si>
  <si>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</si>
  <si>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</si>
  <si>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</si>
  <si>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</si>
  <si>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</si>
  <si>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</si>
  <si>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</si>
  <si>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</si>
  <si>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</si>
  <si>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</si>
  <si>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</si>
  <si>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</si>
  <si>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</si>
  <si>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</si>
  <si>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</si>
  <si>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</si>
  <si>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</si>
  <si>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</si>
  <si>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</si>
  <si>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</si>
  <si>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</si>
  <si>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</si>
  <si>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</si>
  <si>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</si>
  <si>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</si>
  <si>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</si>
  <si>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</si>
  <si>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</si>
  <si>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</si>
  <si>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</si>
  <si>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</si>
  <si>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</si>
  <si>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</si>
  <si>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</si>
  <si>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</si>
  <si>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</si>
  <si>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</si>
  <si>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</si>
  <si>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</si>
  <si>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</si>
  <si>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</si>
  <si>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</si>
  <si>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</si>
  <si>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</si>
  <si>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</si>
  <si>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</si>
  <si>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</si>
  <si>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</si>
  <si>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</si>
  <si>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</si>
  <si>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</si>
  <si>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</si>
  <si>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</si>
  <si>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</si>
  <si>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</si>
  <si>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</si>
  <si>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</si>
  <si>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</si>
  <si>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</si>
  <si>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</si>
  <si>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</si>
  <si>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</si>
  <si>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</si>
  <si>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</si>
  <si>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</si>
  <si>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</si>
  <si>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</si>
  <si>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</si>
  <si>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</si>
  <si>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</si>
  <si>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</si>
  <si>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</si>
  <si>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</si>
  <si>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</si>
  <si>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</si>
  <si>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</si>
  <si>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</si>
  <si>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</si>
  <si>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</si>
  <si>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</si>
  <si>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</si>
  <si>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</si>
  <si>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</si>
  <si>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</si>
  <si>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</si>
  <si>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</si>
  <si>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</si>
  <si>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</si>
  <si>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</si>
  <si>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</si>
  <si>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</si>
  <si>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</si>
  <si>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</si>
  <si>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</si>
  <si>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</si>
  <si>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</si>
  <si>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</si>
  <si>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</si>
  <si>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</si>
  <si>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</si>
  <si>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</si>
  <si>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</si>
  <si>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</si>
  <si>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</si>
  <si>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</si>
  <si>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</si>
  <si>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</si>
  <si>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</si>
  <si>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</si>
  <si>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</si>
  <si>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</si>
  <si>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</si>
  <si>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</si>
  <si>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</si>
  <si>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</si>
  <si>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</si>
  <si>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</si>
  <si>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</si>
  <si>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</si>
  <si>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</si>
  <si>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</si>
  <si>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</si>
  <si>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</si>
  <si>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</si>
  <si>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</si>
  <si>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</si>
  <si>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</si>
  <si>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</si>
  <si>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</si>
  <si>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</si>
  <si>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</si>
  <si>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</si>
  <si>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</si>
  <si>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</si>
  <si>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</si>
  <si>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</si>
  <si>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</si>
  <si>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</si>
  <si>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</si>
  <si>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</si>
  <si>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</si>
  <si>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</si>
  <si>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</si>
  <si>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</si>
  <si>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</si>
  <si>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</si>
  <si>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</si>
  <si>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</si>
  <si>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</si>
  <si>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</si>
  <si>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</si>
  <si>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</si>
  <si>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</si>
  <si>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</si>
  <si>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</si>
  <si>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</si>
  <si>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</si>
  <si>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</si>
  <si>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</si>
  <si>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</si>
  <si>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</si>
  <si>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</si>
  <si>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</si>
  <si>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</si>
  <si>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</si>
  <si>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</si>
  <si>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</si>
  <si>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</si>
  <si>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</si>
  <si>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</si>
  <si>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</si>
  <si>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</si>
  <si>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</si>
  <si>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</si>
  <si>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</si>
  <si>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</si>
  <si>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</si>
  <si>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</si>
  <si>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</si>
  <si>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</si>
  <si>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</si>
  <si>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</si>
  <si>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</si>
  <si>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</si>
  <si>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</si>
  <si>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</si>
  <si>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</si>
  <si>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</si>
  <si>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</si>
  <si>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</si>
  <si>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</si>
  <si>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</si>
  <si>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</si>
  <si>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</si>
  <si>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</si>
  <si>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</si>
  <si>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</si>
  <si>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</si>
  <si>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</si>
  <si>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</si>
  <si>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</si>
  <si>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</si>
  <si>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</si>
  <si>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</si>
  <si>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</si>
  <si>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</si>
  <si>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</si>
  <si>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</si>
  <si>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</si>
  <si>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</si>
  <si>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</si>
  <si>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</si>
  <si>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</si>
  <si>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</si>
  <si>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</si>
  <si>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</si>
  <si>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</si>
  <si>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</si>
  <si>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</si>
  <si>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</si>
  <si>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</si>
  <si>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</si>
  <si>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</si>
  <si>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</si>
  <si>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</si>
  <si>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</si>
  <si>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</si>
  <si>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</si>
  <si>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</si>
  <si>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</si>
  <si>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</si>
  <si>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</si>
  <si>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</si>
  <si>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</si>
  <si>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</si>
  <si>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</si>
  <si>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</si>
  <si>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</si>
  <si>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</si>
  <si>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</si>
  <si>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</si>
  <si>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</si>
  <si>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</si>
  <si>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</si>
  <si>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</si>
  <si>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</si>
  <si>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</si>
  <si>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</si>
  <si>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</si>
  <si>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</si>
  <si>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</si>
  <si>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</si>
  <si>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</si>
  <si>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</si>
  <si>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</si>
  <si>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</si>
  <si>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</si>
  <si>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</si>
  <si>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</si>
  <si>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</si>
  <si>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</si>
  <si>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</si>
  <si>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</si>
  <si>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</si>
  <si>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</si>
  <si>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</si>
  <si>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</si>
  <si>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</si>
  <si>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</si>
  <si>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</si>
  <si>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</si>
  <si>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</si>
  <si>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</si>
  <si>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</si>
  <si>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</si>
  <si>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</si>
  <si>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</si>
  <si>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</si>
  <si>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</si>
  <si>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</si>
  <si>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</si>
  <si>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</si>
  <si>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</si>
  <si>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</si>
  <si>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</si>
  <si>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</si>
  <si>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</si>
  <si>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</si>
  <si>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</si>
  <si>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</si>
  <si>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</si>
  <si>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</si>
  <si>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</si>
  <si>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</si>
  <si>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</si>
  <si>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</si>
  <si>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</si>
  <si>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</si>
  <si>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</si>
  <si>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</si>
  <si>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</si>
  <si>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</si>
  <si>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</si>
  <si>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</si>
  <si>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</si>
  <si>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</si>
  <si>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</si>
  <si>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</si>
  <si>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</si>
  <si>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</si>
  <si>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</si>
  <si>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</si>
  <si>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</si>
  <si>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</si>
  <si>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</si>
  <si>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</si>
  <si>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</si>
  <si>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</si>
  <si>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</si>
  <si>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</si>
  <si>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</si>
  <si>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</si>
  <si>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</si>
  <si>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</si>
  <si>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</si>
  <si>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</si>
  <si>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</si>
  <si>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</si>
  <si>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</si>
  <si>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</si>
  <si>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</si>
  <si>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</si>
  <si>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</si>
  <si>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</si>
  <si>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</si>
  <si>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</si>
  <si>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</si>
  <si>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</si>
  <si>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</si>
  <si>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</si>
  <si>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</si>
  <si>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</si>
  <si>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</si>
  <si>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</si>
  <si>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</si>
  <si>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</si>
  <si>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</si>
  <si>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</si>
  <si>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</si>
  <si>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</si>
  <si>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</si>
  <si>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</si>
  <si>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</si>
  <si>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</si>
  <si>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</si>
  <si>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</si>
  <si>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</si>
  <si>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</si>
  <si>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</si>
  <si>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</si>
  <si>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</si>
  <si>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</si>
  <si>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</si>
  <si>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</si>
  <si>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</si>
  <si>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</si>
  <si>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</si>
  <si>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</si>
  <si>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</si>
  <si>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</si>
  <si>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</si>
  <si>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</si>
  <si>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</si>
  <si>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</si>
  <si>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</si>
  <si>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</si>
  <si>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</si>
  <si>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</si>
  <si>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</si>
  <si>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</si>
  <si>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</si>
  <si>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</si>
  <si>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</si>
  <si>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</si>
  <si>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</si>
  <si>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</si>
  <si>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</si>
  <si>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</si>
  <si>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</si>
  <si>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</si>
  <si>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</si>
  <si>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</si>
  <si>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</si>
  <si>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</si>
  <si>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</si>
  <si>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</si>
  <si>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</si>
  <si>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</si>
  <si>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</si>
  <si>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</si>
  <si>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</si>
  <si>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</si>
  <si>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</si>
  <si>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</si>
  <si>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</si>
  <si>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</si>
  <si>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</si>
  <si>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</si>
  <si>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</si>
  <si>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</si>
  <si>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</si>
  <si>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</si>
  <si>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</si>
  <si>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</si>
  <si>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</si>
  <si>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</si>
  <si>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</si>
  <si>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</si>
  <si>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</si>
  <si>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</si>
  <si>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</si>
  <si>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</si>
  <si>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</si>
  <si>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</si>
  <si>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</si>
  <si>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</si>
  <si>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</si>
  <si>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</si>
  <si>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</si>
  <si>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</si>
  <si>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</si>
  <si>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</si>
  <si>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</si>
  <si>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</si>
  <si>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</si>
  <si>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</si>
  <si>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</si>
  <si>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</si>
  <si>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</si>
  <si>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</si>
  <si>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</si>
  <si>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</si>
  <si>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</si>
  <si>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</si>
  <si>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</si>
  <si>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</si>
  <si>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</si>
  <si>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</si>
  <si>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</si>
  <si>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</si>
  <si>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</si>
  <si>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</si>
  <si>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</si>
  <si>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</si>
  <si>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</si>
  <si>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</si>
  <si>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</si>
  <si>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</si>
  <si>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</si>
  <si>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</si>
  <si>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</si>
  <si>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</si>
  <si>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</si>
  <si>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</si>
  <si>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</si>
  <si>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</si>
  <si>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</si>
  <si>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</si>
  <si>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</si>
  <si>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</si>
  <si>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</si>
  <si>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</si>
  <si>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</si>
  <si>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</si>
  <si>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</si>
  <si>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</si>
  <si>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</si>
  <si>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</si>
  <si>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</si>
  <si>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</si>
  <si>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</si>
  <si>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</si>
  <si>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</si>
  <si>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</si>
  <si>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</si>
  <si>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</si>
  <si>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</si>
  <si>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</si>
  <si>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</si>
  <si>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</si>
  <si>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</si>
  <si>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</si>
  <si>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</si>
  <si>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</si>
  <si>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</si>
  <si>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</si>
  <si>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</si>
  <si>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</si>
  <si>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</si>
  <si>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</si>
  <si>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</si>
  <si>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</si>
  <si>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</si>
  <si>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</si>
  <si>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</si>
  <si>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</si>
  <si>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</si>
  <si>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</si>
  <si>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</si>
  <si>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</si>
  <si>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</si>
  <si>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</si>
  <si>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</si>
  <si>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</si>
  <si>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</si>
  <si>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</si>
  <si>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</si>
  <si>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</si>
  <si>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</si>
  <si>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</si>
  <si>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</si>
  <si>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</si>
  <si>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</si>
  <si>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</si>
  <si>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</si>
  <si>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</si>
  <si>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</si>
  <si>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</si>
  <si>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</si>
  <si>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</si>
  <si>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</si>
  <si>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</si>
  <si>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</si>
  <si>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</si>
  <si>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</si>
  <si>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</si>
  <si>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</si>
  <si>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</si>
  <si>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</si>
  <si>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</si>
  <si>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</si>
  <si>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</si>
  <si>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</si>
  <si>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</si>
  <si>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</si>
  <si>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</si>
  <si>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</si>
  <si>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</si>
  <si>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</si>
  <si>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</si>
  <si>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</si>
  <si>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</si>
  <si>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</si>
  <si>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</si>
  <si>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</si>
  <si>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</si>
  <si>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</si>
  <si>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</si>
  <si>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</si>
  <si>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</si>
  <si>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</si>
  <si>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</si>
  <si>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</si>
  <si>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</si>
  <si>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</si>
  <si>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</si>
  <si>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</si>
  <si>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</si>
  <si>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</si>
  <si>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</si>
  <si>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</si>
  <si>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</si>
  <si>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</si>
  <si>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</si>
  <si>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</si>
  <si>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</si>
  <si>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</si>
  <si>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</si>
  <si>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</si>
  <si>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</si>
  <si>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</si>
  <si>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</si>
  <si>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</si>
  <si>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</si>
  <si>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</si>
  <si>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</si>
  <si>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</si>
  <si>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</si>
  <si>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</si>
  <si>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</si>
  <si>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</si>
  <si>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</si>
  <si>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</si>
  <si>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</si>
  <si>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</si>
  <si>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</si>
  <si>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</si>
  <si>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</si>
  <si>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</si>
  <si>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</si>
  <si>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</si>
  <si>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</si>
  <si>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</si>
  <si>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</si>
  <si>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</si>
  <si>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</si>
  <si>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</si>
  <si>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</si>
  <si>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</si>
  <si>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</si>
  <si>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</si>
  <si>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</si>
  <si>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</si>
  <si>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</si>
  <si>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</si>
  <si>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</si>
  <si>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</si>
  <si>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</si>
  <si>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</si>
  <si>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</si>
  <si>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</si>
  <si>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</si>
  <si>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</si>
  <si>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</si>
  <si>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</si>
  <si>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</si>
  <si>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</si>
  <si>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</si>
  <si>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</si>
  <si>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</si>
  <si>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</si>
  <si>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</si>
  <si>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</si>
  <si>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</si>
  <si>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</si>
  <si>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</si>
  <si>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</si>
  <si>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</si>
  <si>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</si>
  <si>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</si>
  <si>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</si>
  <si>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</si>
  <si>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</si>
  <si>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</si>
  <si>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</si>
  <si>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</si>
  <si>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</si>
  <si>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</si>
  <si>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</si>
  <si>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</si>
  <si>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</si>
  <si>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</si>
  <si>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</si>
  <si>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</si>
  <si>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</si>
  <si>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</si>
  <si>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</si>
  <si>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</si>
  <si>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</si>
  <si>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</si>
  <si>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</si>
  <si>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</si>
  <si>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</si>
  <si>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</si>
  <si>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</si>
  <si>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</si>
  <si>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</si>
  <si>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</si>
  <si>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</si>
  <si>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</si>
  <si>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</si>
  <si>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</si>
  <si>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</si>
  <si>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</si>
  <si>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</si>
  <si>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</si>
  <si>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</si>
  <si>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</si>
  <si>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</si>
  <si>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</si>
  <si>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</si>
  <si>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</si>
  <si>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</si>
  <si>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</si>
  <si>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</si>
  <si>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</si>
  <si>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</si>
  <si>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</si>
  <si>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</si>
  <si>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</si>
  <si>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</si>
  <si>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</si>
  <si>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</si>
  <si>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</si>
  <si>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</si>
  <si>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</si>
  <si>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</si>
  <si>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</si>
  <si>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</si>
  <si>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</si>
  <si>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</si>
  <si>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</si>
  <si>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</si>
  <si>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</si>
  <si>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</si>
  <si>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</si>
  <si>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</si>
  <si>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</si>
  <si>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</si>
  <si>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</si>
  <si>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</si>
  <si>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</si>
  <si>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</si>
  <si>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</si>
  <si>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</si>
  <si>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</si>
  <si>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</si>
  <si>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</si>
  <si>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</si>
  <si>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</si>
  <si>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</si>
  <si>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</si>
  <si>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</si>
  <si>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</si>
  <si>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</si>
  <si>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</si>
  <si>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</si>
  <si>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</si>
  <si>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</si>
  <si>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</si>
  <si>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</si>
  <si>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</si>
  <si>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</si>
  <si>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</si>
  <si>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</si>
  <si>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</si>
  <si>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</si>
  <si>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</si>
  <si>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</si>
  <si>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</si>
  <si>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</si>
  <si>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</si>
  <si>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</si>
  <si>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</si>
  <si>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</si>
  <si>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</si>
  <si>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</si>
  <si>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</si>
  <si>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</si>
  <si>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</si>
  <si>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</si>
  <si>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</si>
  <si>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</si>
  <si>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</si>
  <si>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</si>
  <si>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</si>
  <si>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</si>
  <si>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</si>
  <si>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</si>
  <si>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</si>
  <si>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</si>
  <si>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</si>
  <si>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</si>
  <si>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</si>
  <si>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</si>
  <si>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</si>
  <si>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</si>
  <si>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</si>
  <si>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</si>
  <si>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</si>
  <si>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</si>
  <si>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</si>
  <si>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</si>
  <si>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</si>
  <si>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</si>
  <si>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</si>
  <si>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</si>
  <si>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</si>
  <si>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</si>
  <si>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</si>
  <si>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</si>
  <si>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</si>
  <si>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</si>
  <si>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</si>
  <si>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</si>
  <si>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</si>
  <si>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</si>
  <si>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</si>
  <si>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</si>
  <si>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</si>
  <si>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</si>
  <si>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</si>
  <si>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</si>
  <si>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</si>
  <si>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</si>
  <si>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</si>
  <si>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</si>
  <si>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</si>
  <si>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</si>
  <si>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</si>
  <si>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</si>
  <si>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</si>
  <si>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</si>
  <si>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</si>
  <si>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</si>
  <si>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</si>
  <si>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</si>
  <si>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</si>
  <si>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</si>
  <si>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</si>
  <si>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</si>
  <si>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</si>
  <si>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</si>
  <si>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</si>
  <si>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</si>
  <si>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</si>
  <si>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</si>
  <si>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</si>
  <si>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</si>
  <si>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</si>
  <si>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</si>
  <si>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</si>
  <si>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</si>
  <si>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</si>
  <si>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</si>
  <si>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</si>
  <si>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</si>
  <si>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</si>
  <si>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</si>
  <si>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</si>
  <si>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</si>
  <si>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</si>
  <si>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</si>
  <si>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</si>
  <si>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</si>
  <si>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</si>
  <si>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</si>
  <si>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</si>
  <si>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</si>
  <si>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</si>
  <si>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</si>
  <si>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</si>
  <si>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</si>
  <si>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</si>
  <si>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</si>
  <si>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</si>
  <si>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</si>
  <si>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</si>
  <si>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</si>
  <si>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</si>
  <si>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</si>
  <si>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</si>
  <si>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</si>
  <si>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</si>
  <si>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</si>
  <si>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</si>
  <si>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</si>
  <si>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</si>
  <si>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</si>
  <si>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</si>
  <si>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</si>
  <si>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</si>
  <si>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</si>
  <si>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</si>
  <si>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</si>
  <si>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</si>
  <si>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</si>
  <si>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</si>
  <si>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</si>
  <si>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</si>
  <si>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</si>
  <si>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</si>
  <si>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</si>
  <si>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</si>
  <si>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</si>
  <si>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</si>
  <si>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</si>
  <si>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</si>
  <si>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</si>
  <si>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</si>
  <si>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</si>
  <si>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</si>
  <si>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</si>
  <si>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</si>
  <si>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</si>
  <si>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</si>
  <si>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</si>
  <si>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</si>
  <si>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</si>
  <si>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</si>
  <si>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</si>
  <si>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</si>
  <si>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</si>
  <si>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</si>
  <si>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</si>
  <si>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</si>
  <si>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</si>
  <si>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</si>
  <si>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</si>
  <si>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</si>
  <si>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</si>
  <si>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</si>
  <si>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</si>
  <si>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</si>
  <si>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</si>
  <si>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</si>
  <si>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</si>
  <si>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</si>
  <si>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</si>
  <si>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</si>
  <si>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</si>
  <si>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</si>
  <si>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</si>
  <si>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</si>
  <si>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</si>
  <si>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</si>
  <si>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</si>
  <si>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</si>
  <si>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</si>
  <si>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</si>
  <si>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</si>
  <si>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</si>
  <si>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</si>
  <si>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</si>
  <si>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</si>
  <si>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</si>
  <si>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</si>
  <si>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</si>
  <si>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</si>
  <si>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</si>
  <si>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</si>
  <si>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</si>
  <si>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</si>
  <si>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</si>
  <si>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</si>
  <si>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</si>
  <si>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</si>
  <si>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</si>
  <si>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</si>
  <si>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</si>
  <si>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</si>
  <si>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</si>
  <si>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</si>
  <si>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</si>
  <si>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</si>
  <si>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</si>
  <si>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</si>
  <si>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</si>
  <si>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</si>
  <si>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</si>
  <si>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</si>
  <si>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</si>
  <si>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</si>
  <si>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</si>
  <si>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</si>
  <si>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</si>
  <si>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</si>
  <si>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</si>
  <si>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</si>
  <si>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</si>
  <si>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</si>
  <si>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</si>
  <si>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</si>
  <si>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</si>
  <si>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</si>
  <si>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</si>
  <si>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</si>
  <si>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</si>
  <si>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</si>
  <si>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</si>
  <si>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</si>
  <si>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</si>
  <si>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</si>
  <si>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</si>
  <si>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</si>
  <si>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</si>
  <si>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</si>
  <si>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</si>
  <si>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</si>
  <si>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</si>
  <si>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</si>
  <si>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</si>
  <si>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</si>
  <si>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</si>
  <si>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</si>
  <si>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</si>
  <si>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</si>
  <si>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</si>
  <si>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</si>
  <si>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</si>
  <si>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</si>
  <si>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</si>
  <si>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</si>
  <si>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</si>
  <si>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</si>
  <si>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</si>
  <si>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</si>
  <si>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</si>
  <si>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</si>
  <si>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</si>
  <si>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</si>
  <si>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</si>
  <si>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</si>
  <si>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</si>
  <si>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</si>
  <si>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</si>
  <si>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</si>
  <si>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</si>
  <si>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</si>
  <si>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</si>
  <si>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</si>
  <si>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</si>
  <si>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</si>
  <si>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</si>
  <si>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</si>
  <si>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</si>
  <si>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</si>
  <si>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</si>
  <si>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</si>
  <si>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</si>
  <si>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</si>
  <si>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</si>
  <si>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</si>
  <si>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</si>
  <si>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</si>
  <si>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</si>
  <si>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</si>
  <si>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</si>
  <si>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</si>
  <si>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</si>
  <si>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</si>
  <si>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</si>
  <si>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</si>
  <si>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</si>
  <si>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</si>
  <si>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</si>
  <si>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</si>
  <si>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</si>
  <si>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</si>
  <si>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</si>
  <si>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</si>
  <si>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</si>
  <si>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</si>
  <si>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</si>
  <si>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</si>
  <si>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</si>
  <si>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</si>
  <si>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</si>
  <si>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</si>
  <si>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</si>
  <si>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</si>
  <si>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</si>
  <si>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</si>
  <si>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</si>
  <si>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</si>
  <si>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</si>
  <si>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</si>
  <si>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</si>
  <si>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</si>
  <si>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</si>
  <si>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</si>
  <si>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</si>
  <si>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</si>
  <si>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</si>
  <si>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</si>
  <si>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</si>
  <si>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</si>
  <si>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</si>
  <si>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</si>
  <si>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</si>
  <si>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</si>
  <si>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</si>
  <si>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</si>
  <si>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</si>
  <si>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</si>
  <si>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</si>
  <si>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</si>
  <si>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</si>
  <si>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</si>
  <si>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</si>
  <si>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</si>
  <si>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</si>
  <si>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</si>
  <si>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</si>
  <si>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</si>
  <si>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</si>
  <si>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</si>
  <si>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</si>
  <si>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</si>
  <si>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</si>
  <si>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</si>
  <si>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</si>
  <si>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</si>
  <si>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</si>
  <si>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</si>
  <si>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</si>
  <si>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</si>
  <si>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</si>
  <si>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</si>
  <si>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</si>
  <si>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</si>
  <si>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</si>
  <si>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</si>
  <si>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</si>
  <si>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</si>
  <si>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</si>
  <si>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</si>
  <si>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</si>
  <si>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</si>
  <si>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</si>
  <si>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</si>
  <si>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</si>
  <si>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</si>
  <si>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</si>
  <si>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</si>
  <si>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</si>
  <si>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</si>
  <si>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</si>
  <si>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</si>
  <si>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</si>
  <si>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</si>
  <si>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</si>
  <si>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</si>
  <si>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</si>
  <si>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</si>
  <si>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</si>
  <si>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</si>
  <si>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</si>
  <si>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</si>
  <si>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</si>
  <si>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</si>
  <si>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</si>
  <si>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</si>
  <si>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</si>
  <si>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</si>
  <si>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</si>
  <si>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</si>
  <si>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</si>
  <si>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</si>
  <si>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</si>
  <si>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</si>
  <si>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</si>
  <si>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</si>
  <si>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</si>
  <si>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</si>
  <si>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</si>
  <si>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</si>
  <si>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</si>
  <si>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</si>
  <si>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</si>
  <si>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</si>
  <si>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</si>
  <si>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</si>
  <si>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</si>
  <si>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</si>
  <si>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</si>
  <si>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</si>
  <si>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</si>
  <si>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</si>
  <si>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</si>
  <si>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</si>
  <si>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</si>
  <si>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</si>
  <si>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</si>
  <si>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</si>
  <si>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</si>
  <si>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</si>
  <si>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</si>
  <si>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</si>
  <si>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</si>
  <si>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</si>
  <si>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</si>
  <si>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</si>
  <si>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</si>
  <si>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</si>
  <si>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</si>
  <si>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</si>
  <si>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</si>
  <si>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</si>
  <si>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</si>
  <si>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</si>
  <si>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</si>
  <si>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</si>
  <si>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</si>
  <si>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</si>
  <si>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</si>
  <si>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</si>
  <si>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</si>
  <si>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</si>
  <si>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</si>
  <si>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</si>
  <si>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</si>
  <si>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</si>
  <si>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</si>
  <si>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</si>
  <si>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</si>
  <si>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</si>
  <si>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</si>
  <si>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</si>
  <si>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</si>
  <si>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</si>
  <si>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</si>
  <si>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</si>
  <si>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</si>
  <si>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</si>
  <si>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</si>
  <si>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</si>
  <si>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</si>
  <si>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</si>
  <si>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</si>
  <si>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</si>
  <si>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</si>
  <si>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</si>
  <si>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</si>
  <si>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</si>
  <si>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</si>
  <si>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</si>
  <si>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</si>
  <si>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</si>
  <si>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</si>
  <si>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</si>
  <si>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</si>
  <si>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</si>
  <si>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</si>
  <si>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</si>
  <si>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</si>
  <si>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</si>
  <si>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</si>
  <si>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</si>
  <si>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</si>
  <si>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</si>
  <si>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</si>
  <si>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</si>
  <si>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</si>
  <si>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</si>
  <si>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</si>
  <si>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</si>
  <si>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</si>
  <si>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</si>
  <si>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</si>
  <si>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</si>
  <si>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</si>
  <si>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</si>
  <si>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</si>
  <si>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</si>
  <si>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</si>
  <si>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</si>
  <si>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</si>
  <si>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</si>
  <si>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</si>
  <si>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</si>
  <si>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</si>
  <si>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</si>
  <si>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</si>
  <si>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</si>
  <si>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</si>
  <si>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</si>
  <si>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</si>
  <si>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</si>
  <si>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</si>
  <si>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</si>
  <si>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</si>
  <si>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</si>
  <si>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</si>
  <si>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</si>
  <si>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</si>
  <si>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</si>
  <si>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</si>
  <si>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</si>
  <si>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</si>
  <si>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</si>
  <si>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</si>
  <si>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</si>
  <si>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</si>
  <si>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</si>
  <si>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</si>
  <si>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</si>
  <si>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</si>
  <si>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</si>
  <si>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</si>
  <si>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</si>
  <si>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</si>
  <si>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</si>
  <si>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</si>
  <si>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</si>
  <si>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</si>
  <si>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</si>
  <si>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</si>
  <si>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</si>
  <si>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</si>
  <si>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</si>
  <si>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</si>
  <si>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</si>
  <si>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</si>
  <si>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</si>
  <si>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</si>
  <si>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</si>
  <si>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</si>
  <si>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</si>
  <si>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</si>
  <si>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</si>
  <si>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</si>
  <si>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</si>
  <si>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</si>
  <si>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</si>
  <si>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</si>
  <si>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</si>
  <si>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</si>
  <si>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</si>
  <si>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</si>
  <si>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</si>
  <si>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</si>
  <si>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</si>
  <si>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</si>
  <si>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</si>
  <si>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</si>
  <si>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</si>
  <si>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</si>
  <si>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</si>
  <si>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</si>
  <si>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</si>
  <si>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</si>
  <si>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</si>
  <si>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</si>
  <si>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</si>
  <si>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</si>
  <si>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</si>
  <si>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</si>
  <si>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</si>
  <si>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</si>
  <si>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</si>
  <si>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</si>
  <si>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</si>
  <si>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</si>
  <si>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</si>
  <si>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</si>
  <si>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</si>
  <si>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</si>
  <si>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</si>
  <si>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</si>
  <si>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</si>
  <si>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</si>
  <si>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</si>
  <si>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</si>
  <si>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</si>
  <si>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</si>
  <si>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</si>
  <si>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</si>
  <si>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</si>
  <si>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</si>
  <si>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</si>
  <si>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</si>
  <si>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</si>
  <si>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</si>
  <si>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</si>
  <si>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</si>
  <si>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</si>
  <si>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</si>
  <si>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</si>
  <si>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</si>
  <si>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</si>
  <si>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</si>
  <si>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</si>
  <si>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</si>
  <si>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</si>
  <si>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</si>
  <si>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</si>
  <si>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</si>
  <si>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</si>
  <si>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</si>
  <si>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</si>
  <si>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</si>
  <si>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</si>
  <si>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</si>
  <si>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</si>
  <si>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</si>
  <si>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</si>
  <si>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</si>
  <si>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</si>
  <si>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</si>
  <si>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</si>
  <si>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</si>
  <si>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</si>
  <si>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</si>
  <si>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</si>
  <si>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</si>
  <si>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</si>
  <si>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</si>
  <si>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</si>
  <si>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</si>
  <si>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</si>
  <si>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</si>
  <si>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</si>
  <si>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</si>
  <si>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</si>
  <si>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</si>
  <si>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</si>
  <si>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</si>
  <si>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</si>
  <si>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</si>
  <si>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</si>
  <si>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</si>
  <si>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</si>
  <si>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</si>
  <si>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</si>
  <si>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</si>
  <si>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</si>
  <si>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</si>
  <si>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</si>
  <si>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</si>
  <si>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</si>
  <si>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</si>
  <si>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</si>
  <si>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</si>
  <si>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</si>
  <si>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</si>
  <si>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</si>
  <si>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</si>
  <si>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</si>
  <si>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</si>
  <si>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</si>
  <si>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</si>
  <si>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</si>
  <si>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</si>
  <si>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</si>
  <si>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</si>
  <si>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</si>
  <si>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</si>
  <si>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</si>
  <si>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</si>
  <si>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</si>
  <si>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</si>
  <si>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</si>
  <si>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</si>
  <si>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</si>
  <si>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</si>
  <si>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</si>
  <si>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</si>
  <si>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</si>
  <si>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</si>
  <si>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</si>
  <si>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</si>
  <si>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</si>
  <si>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</si>
  <si>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</si>
  <si>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</si>
  <si>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</si>
  <si>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</si>
  <si>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</si>
  <si>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</si>
  <si>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</si>
  <si>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</si>
  <si>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</si>
  <si>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</si>
  <si>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</si>
  <si>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</si>
  <si>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</si>
  <si>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</si>
  <si>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</si>
  <si>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</si>
  <si>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</si>
  <si>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</si>
  <si>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</si>
  <si>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</si>
  <si>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</si>
  <si>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</si>
  <si>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</si>
  <si>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</si>
  <si>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</si>
  <si>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</si>
  <si>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</si>
  <si>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</si>
  <si>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</si>
  <si>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</si>
  <si>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</si>
  <si>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</si>
  <si>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</si>
  <si>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</si>
  <si>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</si>
  <si>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</si>
  <si>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</si>
  <si>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</si>
  <si>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</si>
  <si>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</si>
  <si>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</si>
  <si>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</si>
  <si>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</si>
  <si>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</si>
  <si>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</si>
  <si>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</si>
  <si>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</si>
  <si>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</si>
  <si>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</si>
  <si>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</si>
  <si>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</si>
  <si>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</si>
  <si>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</si>
  <si>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</si>
  <si>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</si>
  <si>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</si>
  <si>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</si>
  <si>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</si>
  <si>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</si>
  <si>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</si>
  <si>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</si>
  <si>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</si>
  <si>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</si>
  <si>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</si>
  <si>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</si>
  <si>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</si>
  <si>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</si>
  <si>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</si>
  <si>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</si>
  <si>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</si>
  <si>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</si>
  <si>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</si>
  <si>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</si>
  <si>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</si>
  <si>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</si>
  <si>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</si>
  <si>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</si>
  <si>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</si>
  <si>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</si>
  <si>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</si>
  <si>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</si>
  <si>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</si>
  <si>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</si>
  <si>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</si>
  <si>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</si>
  <si>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</si>
  <si>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</si>
  <si>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</si>
  <si>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</si>
  <si>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</si>
  <si>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</si>
  <si>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</si>
  <si>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</si>
  <si>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</si>
  <si>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</si>
  <si>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</si>
  <si>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</si>
  <si>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</si>
  <si>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</si>
  <si>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</si>
  <si>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</si>
  <si>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</si>
  <si>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</si>
  <si>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</si>
  <si>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</si>
  <si>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</si>
  <si>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</si>
  <si>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</si>
  <si>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</si>
  <si>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</si>
  <si>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</si>
  <si>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</si>
  <si>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</si>
  <si>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</si>
  <si>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</si>
  <si>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</si>
  <si>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</si>
  <si>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</si>
  <si>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</si>
  <si>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</si>
  <si>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</si>
  <si>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</si>
  <si>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</si>
  <si>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</si>
  <si>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</si>
  <si>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</si>
  <si>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</si>
  <si>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</si>
  <si>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</si>
  <si>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</si>
  <si>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</si>
  <si>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</si>
  <si>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</si>
  <si>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</si>
  <si>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</si>
  <si>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</si>
  <si>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</si>
  <si>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</si>
  <si>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</si>
  <si>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</si>
  <si>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</si>
  <si>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</si>
  <si>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</si>
  <si>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</si>
  <si>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</si>
  <si>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</si>
  <si>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</si>
  <si>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</si>
  <si>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</si>
  <si>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</si>
  <si>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</si>
  <si>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</si>
  <si>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</si>
  <si>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</si>
  <si>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</si>
  <si>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</si>
  <si>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</si>
  <si>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</si>
  <si>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</si>
  <si>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</si>
  <si>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</si>
  <si>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</si>
  <si>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</si>
  <si>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</si>
  <si>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</si>
  <si>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</si>
  <si>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</si>
  <si>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</si>
  <si>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</si>
  <si>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</si>
  <si>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</si>
  <si>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</si>
  <si>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</si>
  <si>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</si>
  <si>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</si>
  <si>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</si>
  <si>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</si>
  <si>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</si>
  <si>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</si>
  <si>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</si>
  <si>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</si>
  <si>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</si>
  <si>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</si>
  <si>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</si>
  <si>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</si>
  <si>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</si>
  <si>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</si>
  <si>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</si>
  <si>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</si>
  <si>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</si>
  <si>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</si>
  <si>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</si>
  <si>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</si>
  <si>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</si>
  <si>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</si>
  <si>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</si>
  <si>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</si>
  <si>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</si>
  <si>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</si>
  <si>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</si>
  <si>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</si>
  <si>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</si>
  <si>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</si>
  <si>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</si>
  <si>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</si>
  <si>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</si>
  <si>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</si>
  <si>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</si>
  <si>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</si>
  <si>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</si>
  <si>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</si>
  <si>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</si>
  <si>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</si>
  <si>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</si>
  <si>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</si>
  <si>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</si>
  <si>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</si>
  <si>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</si>
  <si>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</si>
  <si>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</si>
  <si>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</si>
  <si>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</si>
  <si>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</si>
  <si>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</si>
  <si>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</si>
  <si>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</si>
  <si>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</si>
  <si>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</si>
  <si>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</si>
  <si>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</si>
  <si>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</si>
  <si>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</si>
  <si>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</si>
  <si>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</si>
  <si>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</si>
  <si>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</si>
  <si>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</si>
  <si>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</si>
  <si>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</si>
  <si>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</si>
  <si>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</si>
  <si>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</si>
  <si>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</si>
  <si>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</si>
  <si>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</si>
  <si>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</si>
  <si>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</si>
  <si>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</si>
  <si>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</si>
  <si>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</si>
  <si>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</si>
  <si>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</si>
  <si>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</si>
  <si>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</si>
  <si>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</si>
  <si>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</si>
  <si>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</si>
  <si>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</si>
  <si>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</si>
  <si>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</si>
  <si>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</si>
  <si>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</si>
  <si>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</si>
  <si>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</si>
  <si>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</si>
  <si>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</si>
  <si>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</si>
  <si>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</si>
  <si>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</si>
  <si>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</si>
  <si>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</si>
  <si>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</si>
  <si>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</si>
  <si>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</si>
  <si>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</si>
  <si>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</si>
  <si>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</si>
  <si>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</si>
  <si>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</si>
  <si>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</si>
  <si>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</si>
  <si>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</si>
  <si>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</si>
  <si>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</si>
  <si>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</si>
  <si>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</si>
  <si>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</si>
  <si>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</si>
  <si>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</si>
  <si>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</si>
  <si>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</si>
  <si>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</si>
  <si>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</si>
  <si>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</si>
  <si>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</si>
  <si>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</si>
  <si>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</si>
  <si>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</si>
  <si>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</si>
  <si>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</si>
  <si>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</si>
  <si>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</si>
  <si>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</si>
  <si>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</si>
  <si>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</si>
  <si>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</si>
  <si>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</si>
  <si>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</si>
  <si>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</si>
  <si>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</si>
  <si>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</si>
  <si>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</si>
  <si>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</si>
  <si>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</si>
  <si>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</si>
  <si>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</si>
  <si>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</si>
  <si>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</si>
  <si>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</si>
  <si>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</si>
  <si>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</si>
  <si>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</si>
  <si>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</si>
  <si>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</si>
  <si>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</si>
  <si>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</si>
  <si>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</si>
  <si>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</si>
  <si>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</si>
  <si>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</si>
  <si>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</si>
  <si>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</si>
  <si>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</si>
  <si>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</si>
  <si>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</si>
  <si>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</si>
  <si>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</si>
  <si>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</si>
  <si>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</si>
  <si>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</si>
  <si>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</si>
  <si>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</si>
  <si>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</si>
  <si>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</si>
  <si>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</si>
  <si>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</si>
  <si>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</si>
  <si>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</si>
  <si>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</si>
  <si>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</si>
  <si>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</si>
  <si>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</si>
  <si>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</si>
  <si>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</si>
  <si>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</si>
  <si>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</si>
  <si>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</si>
  <si>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</si>
  <si>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</si>
  <si>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</si>
  <si>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</si>
  <si>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</si>
  <si>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</si>
  <si>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</si>
  <si>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</si>
  <si>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</si>
  <si>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</si>
  <si>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</si>
  <si>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</si>
  <si>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</si>
  <si>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</si>
  <si>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</si>
  <si>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</si>
  <si>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</si>
  <si>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</si>
  <si>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</si>
  <si>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</si>
  <si>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</si>
  <si>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</si>
  <si>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</si>
  <si>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</si>
  <si>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</si>
  <si>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</si>
  <si>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</si>
  <si>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</si>
  <si>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</si>
  <si>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</si>
  <si>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</si>
  <si>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</si>
  <si>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</si>
  <si>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</si>
  <si>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</si>
  <si>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</si>
  <si>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</si>
  <si>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</si>
  <si>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</si>
  <si>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</si>
  <si>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</si>
  <si>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</si>
  <si>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</si>
  <si>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</si>
  <si>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</si>
  <si>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</si>
  <si>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</si>
  <si>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</si>
  <si>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</si>
  <si>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</si>
  <si>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</si>
  <si>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</si>
  <si>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</si>
  <si>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</si>
  <si>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</si>
  <si>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</si>
  <si>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</si>
  <si>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</si>
  <si>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</si>
  <si>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</si>
  <si>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</si>
  <si>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</si>
  <si>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</si>
  <si>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</si>
  <si>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</si>
  <si>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</si>
  <si>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</si>
  <si>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</si>
  <si>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</si>
  <si>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</si>
  <si>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</si>
  <si>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</si>
  <si>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</si>
  <si>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</si>
  <si>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</si>
  <si>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</si>
  <si>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</si>
  <si>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</si>
  <si>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</si>
  <si>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</si>
  <si>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</si>
  <si>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</si>
  <si>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</si>
  <si>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</si>
  <si>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</si>
  <si>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</si>
  <si>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</si>
  <si>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</si>
  <si>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</si>
  <si>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</si>
  <si>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</si>
  <si>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</si>
  <si>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</si>
  <si>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</si>
  <si>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</si>
  <si>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</si>
  <si>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</si>
  <si>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</si>
  <si>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</si>
  <si>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</si>
  <si>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</si>
  <si>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</si>
  <si>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</si>
  <si>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</si>
  <si>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</si>
  <si>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</si>
  <si>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</si>
  <si>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</si>
  <si>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</si>
  <si>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</si>
  <si>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</si>
  <si>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</si>
  <si>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</si>
  <si>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</si>
  <si>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</si>
  <si>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</si>
  <si>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</si>
  <si>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</si>
  <si>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</si>
  <si>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</si>
  <si>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</si>
  <si>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</si>
  <si>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</si>
  <si>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</si>
  <si>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</si>
  <si>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</si>
  <si>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</si>
  <si>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</si>
  <si>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</si>
  <si>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</si>
  <si>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</si>
  <si>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</si>
  <si>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</si>
  <si>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</si>
  <si>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</si>
  <si>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</si>
  <si>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</si>
  <si>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</si>
  <si>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</si>
  <si>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</si>
  <si>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</si>
  <si>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</si>
  <si>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</si>
  <si>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</si>
  <si>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</si>
  <si>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</si>
  <si>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</si>
  <si>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</si>
  <si>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</si>
  <si>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</si>
  <si>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</si>
  <si>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</si>
  <si>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</si>
  <si>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</si>
  <si>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</si>
  <si>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</si>
  <si>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</si>
  <si>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</si>
  <si>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</si>
  <si>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</si>
  <si>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</si>
  <si>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</si>
  <si>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</si>
  <si>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</si>
  <si>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</si>
  <si>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</si>
  <si>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</si>
  <si>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</si>
  <si>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</si>
  <si>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</si>
  <si>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</si>
  <si>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</si>
  <si>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</si>
  <si>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</si>
  <si>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</si>
  <si>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</si>
  <si>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</si>
  <si>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</si>
  <si>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</si>
  <si>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</si>
  <si>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</si>
  <si>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</si>
  <si>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</si>
  <si>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</si>
  <si>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</si>
  <si>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</si>
  <si>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</si>
  <si>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</si>
  <si>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</si>
  <si>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</si>
  <si>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</si>
  <si>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</si>
  <si>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</si>
  <si>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</si>
  <si>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</si>
  <si>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</si>
  <si>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</si>
  <si>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</si>
  <si>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</si>
  <si>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</si>
  <si>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</si>
  <si>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</si>
  <si>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</si>
  <si>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</si>
  <si>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</si>
  <si>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</si>
  <si>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</si>
  <si>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</si>
  <si>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</si>
  <si>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</si>
  <si>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</si>
  <si>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</si>
  <si>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</si>
  <si>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</si>
  <si>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</si>
  <si>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</si>
  <si>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</si>
  <si>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</si>
  <si>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</si>
  <si>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</si>
  <si>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</si>
  <si>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</si>
  <si>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</si>
  <si>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</si>
  <si>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</si>
  <si>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</si>
  <si>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</si>
  <si>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</si>
  <si>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</si>
  <si>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</si>
  <si>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</si>
  <si>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</si>
  <si>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</si>
  <si>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</si>
  <si>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</si>
  <si>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</si>
  <si>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</si>
  <si>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</si>
  <si>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</si>
  <si>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</si>
  <si>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</si>
  <si>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</si>
  <si>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</si>
  <si>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</si>
  <si>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</si>
  <si>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</si>
  <si>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</si>
  <si>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</si>
  <si>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</si>
  <si>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</si>
  <si>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</si>
  <si>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</si>
  <si>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</si>
  <si>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</si>
  <si>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</si>
  <si>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</si>
  <si>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</si>
  <si>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</si>
  <si>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</si>
  <si>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</si>
  <si>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</si>
  <si>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</si>
  <si>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</si>
  <si>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</si>
  <si>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</si>
  <si>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</si>
  <si>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</si>
  <si>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</si>
  <si>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</si>
  <si>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</si>
  <si>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</si>
  <si>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</si>
  <si>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</si>
  <si>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</si>
  <si>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</si>
  <si>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</si>
  <si>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</si>
  <si>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</si>
  <si>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</si>
  <si>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</si>
  <si>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</si>
  <si>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</si>
  <si>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</si>
  <si>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</si>
  <si>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</si>
  <si>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</si>
  <si>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</si>
  <si>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</si>
  <si>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</si>
  <si>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</si>
  <si>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</si>
  <si>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</si>
  <si>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</si>
  <si>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</si>
  <si>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</si>
  <si>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</si>
  <si>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</si>
  <si>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</si>
  <si>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</si>
  <si>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</si>
  <si>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</si>
  <si>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</si>
  <si>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</si>
  <si>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</si>
  <si>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</si>
  <si>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</si>
  <si>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</si>
  <si>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</si>
  <si>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</si>
  <si>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</si>
  <si>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</si>
  <si>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</si>
  <si>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</si>
  <si>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</si>
  <si>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</si>
  <si>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</si>
  <si>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</si>
  <si>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</si>
  <si>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</si>
  <si>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</si>
  <si>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</si>
  <si>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</si>
  <si>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</si>
  <si>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</si>
  <si>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</si>
  <si>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</si>
  <si>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</si>
  <si>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</si>
  <si>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</si>
  <si>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</si>
  <si>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</si>
  <si>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</si>
  <si>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</si>
  <si>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</si>
  <si>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</si>
  <si>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</si>
  <si>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</si>
  <si>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</si>
  <si>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</si>
  <si>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</si>
  <si>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</si>
  <si>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</si>
  <si>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</si>
  <si>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</si>
  <si>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</si>
  <si>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</si>
  <si>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</si>
  <si>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</si>
  <si>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</si>
  <si>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</si>
  <si>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</si>
  <si>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</si>
  <si>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</si>
  <si>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</si>
  <si>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</si>
  <si>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</si>
  <si>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</si>
  <si>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</si>
  <si>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</si>
  <si>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</si>
  <si>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</si>
  <si>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</si>
  <si>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</si>
  <si>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</si>
  <si>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</si>
  <si>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</si>
  <si>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</si>
  <si>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</si>
  <si>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</si>
  <si>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</si>
  <si>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</si>
  <si>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</si>
  <si>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</si>
  <si>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</si>
  <si>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</si>
  <si>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</si>
  <si>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</si>
  <si>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</si>
  <si>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</si>
  <si>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</si>
  <si>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</si>
  <si>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</si>
  <si>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</si>
  <si>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</si>
  <si>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</si>
  <si>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</si>
  <si>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</si>
  <si>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</si>
  <si>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</si>
  <si>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</si>
  <si>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</si>
  <si>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</si>
  <si>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</si>
  <si>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</si>
  <si>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</si>
  <si>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</si>
  <si>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</si>
  <si>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</si>
  <si>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</si>
  <si>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</si>
  <si>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</si>
  <si>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</si>
  <si>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</si>
  <si>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</si>
  <si>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</si>
  <si>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</si>
  <si>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</si>
  <si>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</si>
  <si>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</si>
  <si>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</si>
  <si>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</si>
  <si>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</si>
  <si>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</si>
  <si>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</si>
  <si>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</si>
  <si>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</si>
  <si>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</si>
  <si>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</si>
  <si>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</si>
  <si>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</si>
  <si>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</si>
  <si>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</si>
  <si>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</si>
  <si>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</si>
  <si>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</si>
  <si>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</si>
  <si>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</si>
  <si>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</si>
  <si>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</si>
  <si>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</si>
  <si>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</si>
  <si>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</si>
  <si>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</si>
  <si>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</si>
  <si>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</si>
  <si>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</si>
  <si>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</si>
  <si>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</si>
  <si>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</si>
  <si>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</si>
  <si>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</si>
  <si>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</si>
  <si>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</si>
  <si>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</si>
  <si>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</si>
  <si>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</si>
  <si>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</si>
  <si>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</si>
  <si>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</si>
  <si>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</si>
  <si>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</si>
  <si>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</si>
  <si>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</si>
  <si>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</si>
  <si>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</si>
  <si>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</si>
  <si>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</si>
  <si>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</si>
  <si>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</si>
  <si>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</si>
  <si>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</si>
  <si>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</si>
  <si>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</si>
  <si>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</si>
  <si>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</si>
  <si>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</si>
  <si>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</si>
  <si>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</si>
  <si>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</si>
  <si>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</si>
  <si>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</si>
  <si>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</si>
  <si>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</si>
  <si>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</si>
  <si>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</si>
  <si>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</si>
  <si>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</si>
  <si>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</si>
  <si>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</si>
  <si>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</si>
  <si>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</si>
  <si>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</si>
  <si>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</si>
  <si>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</si>
  <si>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</si>
  <si>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</si>
  <si>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</si>
  <si>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</si>
  <si>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</si>
  <si>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</si>
  <si>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</si>
  <si>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</si>
  <si>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</si>
  <si>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</si>
  <si>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</si>
  <si>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</si>
  <si>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</si>
  <si>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</si>
  <si>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</si>
  <si>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</si>
  <si>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</si>
  <si>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</si>
  <si>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</si>
  <si>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</si>
  <si>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</si>
  <si>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</si>
  <si>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</si>
  <si>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</si>
  <si>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</si>
  <si>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</si>
  <si>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</si>
  <si>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</si>
  <si>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</si>
  <si>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</si>
  <si>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</si>
  <si>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</si>
  <si>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</si>
  <si>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</si>
  <si>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</si>
  <si>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</si>
  <si>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</si>
  <si>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</si>
  <si>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</si>
  <si>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</si>
  <si>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</si>
  <si>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</si>
  <si>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</si>
  <si>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</si>
  <si>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</si>
  <si>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</si>
  <si>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</si>
  <si>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</si>
  <si>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</si>
  <si>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</si>
  <si>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</si>
  <si>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</si>
  <si>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</si>
  <si>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</si>
  <si>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</si>
  <si>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</si>
  <si>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</si>
  <si>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</si>
  <si>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</si>
  <si>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</si>
  <si>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</si>
  <si>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</si>
  <si>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</si>
  <si>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</si>
  <si>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</si>
  <si>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</si>
  <si>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</si>
  <si>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</si>
  <si>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</si>
  <si>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</si>
  <si>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</si>
  <si>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</si>
  <si>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</si>
  <si>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</si>
  <si>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</si>
  <si>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</si>
  <si>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</si>
  <si>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</si>
  <si>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</si>
  <si>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</si>
  <si>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</si>
  <si>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</si>
  <si>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</si>
  <si>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</si>
  <si>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</si>
  <si>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</si>
  <si>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</si>
  <si>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</si>
  <si>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</si>
  <si>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</si>
  <si>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</si>
  <si>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</si>
  <si>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</si>
  <si>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</si>
  <si>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</si>
  <si>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</si>
  <si>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</si>
  <si>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</si>
  <si>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</si>
  <si>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</si>
  <si>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</si>
  <si>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</si>
  <si>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</si>
  <si>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</si>
  <si>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</si>
  <si>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</si>
  <si>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</si>
  <si>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</si>
  <si>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</si>
  <si>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</si>
  <si>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</si>
  <si>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</si>
  <si>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</si>
  <si>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</si>
  <si>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</si>
  <si>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</si>
  <si>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</si>
  <si>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</si>
  <si>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</si>
  <si>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</si>
  <si>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</si>
  <si>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</si>
  <si>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</si>
  <si>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</si>
  <si>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</si>
  <si>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</si>
  <si>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</si>
  <si>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</si>
  <si>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</si>
  <si>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</si>
  <si>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</si>
  <si>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</si>
  <si>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</si>
  <si>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</si>
  <si>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</si>
  <si>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</si>
  <si>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</si>
  <si>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</si>
  <si>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</si>
  <si>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</si>
  <si>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</si>
  <si>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</si>
  <si>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</si>
  <si>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</si>
  <si>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</si>
  <si>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</si>
  <si>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</si>
  <si>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</si>
  <si>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</si>
  <si>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</si>
  <si>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</si>
  <si>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</si>
  <si>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</si>
  <si>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</si>
  <si>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</si>
  <si>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</si>
  <si>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</si>
  <si>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</si>
  <si>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</si>
  <si>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</si>
  <si>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</si>
  <si>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</si>
  <si>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</si>
  <si>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</si>
  <si>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</si>
  <si>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</si>
  <si>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</si>
  <si>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</si>
  <si>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</si>
  <si>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</si>
  <si>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</si>
  <si>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</si>
  <si>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</si>
  <si>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</si>
  <si>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</si>
  <si>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</si>
  <si>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</si>
  <si>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</si>
  <si>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</si>
  <si>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</si>
  <si>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</si>
  <si>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</si>
  <si>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</si>
  <si>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</si>
  <si>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</si>
  <si>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</si>
  <si>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</si>
  <si>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</si>
  <si>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</si>
  <si>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</si>
  <si>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</si>
  <si>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</si>
  <si>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</si>
  <si>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</si>
  <si>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</si>
  <si>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</si>
  <si>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</si>
  <si>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</si>
  <si>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</si>
  <si>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</si>
  <si>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</si>
  <si>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</si>
  <si>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</si>
  <si>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</si>
  <si>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</si>
  <si>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</si>
  <si>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</si>
  <si>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</si>
  <si>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</si>
  <si>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</si>
  <si>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</si>
  <si>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</si>
  <si>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</si>
  <si>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</si>
  <si>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</si>
  <si>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</si>
  <si>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</si>
  <si>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</si>
  <si>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</si>
  <si>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</si>
  <si>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</si>
  <si>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</si>
  <si>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</si>
  <si>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</si>
  <si>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</si>
  <si>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</si>
  <si>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</si>
  <si>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</si>
  <si>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</si>
  <si>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</si>
  <si>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</si>
  <si>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</si>
  <si>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</si>
  <si>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</si>
  <si>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</si>
  <si>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</si>
  <si>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</si>
  <si>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</si>
  <si>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</si>
  <si>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</si>
  <si>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</si>
  <si>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</si>
  <si>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</si>
  <si>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</si>
  <si>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</si>
  <si>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</si>
  <si>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</si>
  <si>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</si>
  <si>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</si>
  <si>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</si>
  <si>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</si>
  <si>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</si>
  <si>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</si>
  <si>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</si>
  <si>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</si>
  <si>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</si>
  <si>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</si>
  <si>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</si>
  <si>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</si>
  <si>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</si>
  <si>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</si>
  <si>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</si>
  <si>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</si>
  <si>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</si>
  <si>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</si>
  <si>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</si>
  <si>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</si>
  <si>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</si>
  <si>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</si>
  <si>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</si>
  <si>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</si>
  <si>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</si>
  <si>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</si>
  <si>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</si>
  <si>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</si>
  <si>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</si>
  <si>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</si>
  <si>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</si>
  <si>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</si>
  <si>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</si>
  <si>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</si>
  <si>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</si>
  <si>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</si>
  <si>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</si>
  <si>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</si>
  <si>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</si>
  <si>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</si>
  <si>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</si>
  <si>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</si>
  <si>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</si>
  <si>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</si>
  <si>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</si>
  <si>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</si>
  <si>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</si>
  <si>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</si>
  <si>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</si>
  <si>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</si>
  <si>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</si>
  <si>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</si>
  <si>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</si>
  <si>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</si>
  <si>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</si>
  <si>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</si>
  <si>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</si>
  <si>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</si>
  <si>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</si>
  <si>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</si>
  <si>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</si>
  <si>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</si>
  <si>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</si>
  <si>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</si>
  <si>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</si>
  <si>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</si>
  <si>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</si>
  <si>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</si>
  <si>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</si>
  <si>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</si>
  <si>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</si>
  <si>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</si>
  <si>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</si>
  <si>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</si>
  <si>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</si>
  <si>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</si>
  <si>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</si>
  <si>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</si>
  <si>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</si>
  <si>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</si>
  <si>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</si>
  <si>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</si>
  <si>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</si>
  <si>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</si>
  <si>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</si>
  <si>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</si>
  <si>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</si>
  <si>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</si>
  <si>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</si>
  <si>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</si>
  <si>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</si>
  <si>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</si>
  <si>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</si>
  <si>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</si>
  <si>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</si>
  <si>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</si>
  <si>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</si>
  <si>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</si>
  <si>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</si>
  <si>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</si>
  <si>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</si>
  <si>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</si>
  <si>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</si>
  <si>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</si>
  <si>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</si>
  <si>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</si>
  <si>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</si>
  <si>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</si>
  <si>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</si>
  <si>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</si>
  <si>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</si>
  <si>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</si>
  <si>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</si>
  <si>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</si>
  <si>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</si>
  <si>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</si>
  <si>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</si>
  <si>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</si>
  <si>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</si>
  <si>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</si>
  <si>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</si>
  <si>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</si>
  <si>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</si>
  <si>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</si>
  <si>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</si>
  <si>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</si>
  <si>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</si>
  <si>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</si>
  <si>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</si>
  <si>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</si>
  <si>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</si>
  <si>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</si>
  <si>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</si>
  <si>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</si>
  <si>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</si>
  <si>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</si>
  <si>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</si>
  <si>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</si>
  <si>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</si>
  <si>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</si>
  <si>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</si>
  <si>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</si>
  <si>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</si>
  <si>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</si>
  <si>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</si>
  <si>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</si>
  <si>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</si>
  <si>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</si>
  <si>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</si>
  <si>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</si>
  <si>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</si>
  <si>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</si>
  <si>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</si>
  <si>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</si>
  <si>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</si>
  <si>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</si>
  <si>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</si>
  <si>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</si>
  <si>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</si>
  <si>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</si>
  <si>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</si>
  <si>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</si>
  <si>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</si>
  <si>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</si>
  <si>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</si>
  <si>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</si>
  <si>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</si>
  <si>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</si>
  <si>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</si>
  <si>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</si>
  <si>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</si>
  <si>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</si>
  <si>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</si>
  <si>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</si>
  <si>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</si>
  <si>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</si>
  <si>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</si>
  <si>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</si>
  <si>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</si>
  <si>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</si>
  <si>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</si>
  <si>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</si>
  <si>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</si>
  <si>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</si>
  <si>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</si>
  <si>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</si>
  <si>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</si>
  <si>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</si>
  <si>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</si>
  <si>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</si>
  <si>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</si>
  <si>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</si>
  <si>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</si>
  <si>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</si>
  <si>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</si>
  <si>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</si>
  <si>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</si>
  <si>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</si>
  <si>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</si>
  <si>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</si>
  <si>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</si>
  <si>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</si>
  <si>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</si>
  <si>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</si>
  <si>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</si>
  <si>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</si>
  <si>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</si>
  <si>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</si>
  <si>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</si>
  <si>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</si>
  <si>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</si>
  <si>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</si>
  <si>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</si>
  <si>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</si>
  <si>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</si>
  <si>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</si>
  <si>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</si>
  <si>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</si>
  <si>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</si>
  <si>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</si>
  <si>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</si>
  <si>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</si>
  <si>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</si>
  <si>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</si>
  <si>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</si>
  <si>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</si>
  <si>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</si>
  <si>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</si>
  <si>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</si>
  <si>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</si>
  <si>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</si>
  <si>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</si>
  <si>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</si>
  <si>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</si>
  <si>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</si>
  <si>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</si>
  <si>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</si>
  <si>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</si>
  <si>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</si>
  <si>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</si>
  <si>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</si>
  <si>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</si>
  <si>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</si>
  <si>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</si>
  <si>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</si>
  <si>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</si>
  <si>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</si>
  <si>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</si>
  <si>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</si>
  <si>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</si>
  <si>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</si>
  <si>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</si>
  <si>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</si>
  <si>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</si>
  <si>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</si>
  <si>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</si>
  <si>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</si>
  <si>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</si>
  <si>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</si>
  <si>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</si>
  <si>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</si>
  <si>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</si>
  <si>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</si>
  <si>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</si>
  <si>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</si>
  <si>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</si>
  <si>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</si>
  <si>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</si>
  <si>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</si>
  <si>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</si>
  <si>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</si>
  <si>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</si>
  <si>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</si>
  <si>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</si>
  <si>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</si>
  <si>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</si>
  <si>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</si>
  <si>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</si>
  <si>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</si>
  <si>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</si>
  <si>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</si>
  <si>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</si>
  <si>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</si>
  <si>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</si>
  <si>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</si>
  <si>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</si>
  <si>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</si>
  <si>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</si>
  <si>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</si>
  <si>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</si>
  <si>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</si>
  <si>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</si>
  <si>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</si>
  <si>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</si>
  <si>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</si>
  <si>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</si>
  <si>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</si>
  <si>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</si>
  <si>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</si>
  <si>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</si>
  <si>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</si>
  <si>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</si>
  <si>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</si>
  <si>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</si>
  <si>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</si>
  <si>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</si>
  <si>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</si>
  <si>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</si>
  <si>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</si>
  <si>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</si>
  <si>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</si>
  <si>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</si>
  <si>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</si>
  <si>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</si>
  <si>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</si>
  <si>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</si>
  <si>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</si>
  <si>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</si>
  <si>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</si>
  <si>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</si>
  <si>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</si>
  <si>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</si>
  <si>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</si>
  <si>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</si>
  <si>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</si>
  <si>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</si>
  <si>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</si>
  <si>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</si>
  <si>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</si>
  <si>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</si>
  <si>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</si>
  <si>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</si>
  <si>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</si>
  <si>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</si>
  <si>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</si>
  <si>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</si>
  <si>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</si>
  <si>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</si>
  <si>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</si>
  <si>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</si>
  <si>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</si>
  <si>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</si>
  <si>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</si>
  <si>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</si>
  <si>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</si>
  <si>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</si>
  <si>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</si>
  <si>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</si>
  <si>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</si>
  <si>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</si>
  <si>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</si>
  <si>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</si>
  <si>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</si>
  <si>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</si>
  <si>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</si>
  <si>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</si>
  <si>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</si>
  <si>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</si>
  <si>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</si>
  <si>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</si>
  <si>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</si>
  <si>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</si>
  <si>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</si>
  <si>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</si>
  <si>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</si>
  <si>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</si>
  <si>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</si>
  <si>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</si>
  <si>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</si>
  <si>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</si>
  <si>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</si>
  <si>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</si>
  <si>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</si>
  <si>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</si>
  <si>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</si>
  <si>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</si>
  <si>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</si>
  <si>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</si>
  <si>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</si>
  <si>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</si>
  <si>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</si>
  <si>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</si>
  <si>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</si>
  <si>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</si>
  <si>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</si>
  <si>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</si>
  <si>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</si>
  <si>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</si>
  <si>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</si>
  <si>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</si>
  <si>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</si>
  <si>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</si>
  <si>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</si>
  <si>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</si>
  <si>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</si>
  <si>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</si>
  <si>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</si>
  <si>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</si>
  <si>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</si>
  <si>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</si>
  <si>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</si>
  <si>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</si>
  <si>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</si>
  <si>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</si>
  <si>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</si>
  <si>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</si>
  <si>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</si>
  <si>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</si>
  <si>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</si>
  <si>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</si>
  <si>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</si>
  <si>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</si>
  <si>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</si>
  <si>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</si>
  <si>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</si>
  <si>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</si>
  <si>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</si>
  <si>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</si>
  <si>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</si>
  <si>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</si>
  <si>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</si>
  <si>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</si>
  <si>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</si>
  <si>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</si>
  <si>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</si>
  <si>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</si>
  <si>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</si>
  <si>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</si>
  <si>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</si>
  <si>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</si>
  <si>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</si>
  <si>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</si>
  <si>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</si>
  <si>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</si>
  <si>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</si>
  <si>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</si>
  <si>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</si>
  <si>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</si>
  <si>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</si>
  <si>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</si>
  <si>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</si>
  <si>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</si>
  <si>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</si>
  <si>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</si>
  <si>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</si>
  <si>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</si>
  <si>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</si>
  <si>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</si>
  <si>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</si>
  <si>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</si>
  <si>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</si>
  <si>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</si>
  <si>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</si>
  <si>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</si>
  <si>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</si>
  <si>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</si>
  <si>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</si>
  <si>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</si>
  <si>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</si>
  <si>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</si>
  <si>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</si>
  <si>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</si>
  <si>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</si>
  <si>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</si>
  <si>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</si>
  <si>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</si>
  <si>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</si>
  <si>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</si>
  <si>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</si>
  <si>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</si>
  <si>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</si>
  <si>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</si>
  <si>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</si>
  <si>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</si>
  <si>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</si>
  <si>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</si>
  <si>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</si>
  <si>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</si>
  <si>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</si>
  <si>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</si>
  <si>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</si>
  <si>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</si>
  <si>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</si>
  <si>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</si>
  <si>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</si>
  <si>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</si>
  <si>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</si>
  <si>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</si>
  <si>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</si>
  <si>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</si>
  <si>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</si>
  <si>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</si>
  <si>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</si>
  <si>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</si>
  <si>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</si>
  <si>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</si>
  <si>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</si>
  <si>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</si>
  <si>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</si>
  <si>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</si>
  <si>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</si>
  <si>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</si>
  <si>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</si>
  <si>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</si>
  <si>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</si>
  <si>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</si>
  <si>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</si>
  <si>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</si>
  <si>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</si>
  <si>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</si>
  <si>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</si>
  <si>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</si>
  <si>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</si>
  <si>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</si>
  <si>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</si>
  <si>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</si>
  <si>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</si>
  <si>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</si>
  <si>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</si>
  <si>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</si>
  <si>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</si>
  <si>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</si>
  <si>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</si>
  <si>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</si>
  <si>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</si>
  <si>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</si>
  <si>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</si>
  <si>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</si>
  <si>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</si>
  <si>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</si>
  <si>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</si>
  <si>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</si>
  <si>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</si>
  <si>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</si>
  <si>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</si>
  <si>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</si>
  <si>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</si>
  <si>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</si>
  <si>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</si>
  <si>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</si>
  <si>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</si>
  <si>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</si>
  <si>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</si>
  <si>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</si>
  <si>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</si>
  <si>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</si>
  <si>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</si>
  <si>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</si>
  <si>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</si>
  <si>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</si>
  <si>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</si>
  <si>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</si>
  <si>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</si>
  <si>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</si>
  <si>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</si>
  <si>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</si>
  <si>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</si>
  <si>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</si>
  <si>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</si>
  <si>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</si>
  <si>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</si>
  <si>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</si>
  <si>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</si>
  <si>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</si>
  <si>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</si>
  <si>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</si>
  <si>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</si>
  <si>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</si>
  <si>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</si>
  <si>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</si>
  <si>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</si>
  <si>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</si>
  <si>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</si>
  <si>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</si>
  <si>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</si>
  <si>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</si>
  <si>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</si>
  <si>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</si>
  <si>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</si>
  <si>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</si>
  <si>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</si>
  <si>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</si>
  <si>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</si>
  <si>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</si>
  <si>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</si>
  <si>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</si>
  <si>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</si>
  <si>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</si>
  <si>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</si>
  <si>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</si>
  <si>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</si>
  <si>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</si>
  <si>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</si>
  <si>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</si>
  <si>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</si>
  <si>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</si>
  <si>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</si>
  <si>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</si>
  <si>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</si>
  <si>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</si>
  <si>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</si>
  <si>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</si>
  <si>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</si>
  <si>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</si>
  <si>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</si>
  <si>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</si>
  <si>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</si>
  <si>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</si>
  <si>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</si>
  <si>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</si>
  <si>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</si>
  <si>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</si>
  <si>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</si>
  <si>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</si>
  <si>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</si>
  <si>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</si>
  <si>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</si>
  <si>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</si>
  <si>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</si>
  <si>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</si>
  <si>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</si>
  <si>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</si>
  <si>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</si>
  <si>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</si>
  <si>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</si>
  <si>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</si>
  <si>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</si>
  <si>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</si>
  <si>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</si>
  <si>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</si>
  <si>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</si>
  <si>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</si>
  <si>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</si>
  <si>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</si>
  <si>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</si>
  <si>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</si>
  <si>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</si>
  <si>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</si>
  <si>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</si>
  <si>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</si>
  <si>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</si>
  <si>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</si>
  <si>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</si>
  <si>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</si>
  <si>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</si>
  <si>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</si>
  <si>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</si>
  <si>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</si>
  <si>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</si>
  <si>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</si>
  <si>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</si>
  <si>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</si>
  <si>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</si>
  <si>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</si>
  <si>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</si>
  <si>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</si>
  <si>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</si>
  <si>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</si>
  <si>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</si>
  <si>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</si>
  <si>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</si>
  <si>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</si>
  <si>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</si>
  <si>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</si>
  <si>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</si>
  <si>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</si>
  <si>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</si>
  <si>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</si>
  <si>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</si>
  <si>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</si>
  <si>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</si>
  <si>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</si>
  <si>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</si>
  <si>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</si>
  <si>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</si>
  <si>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</si>
  <si>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</si>
  <si>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</si>
  <si>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</si>
  <si>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</si>
  <si>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</si>
  <si>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</si>
  <si>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</si>
  <si>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</si>
  <si>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</si>
  <si>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</si>
  <si>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</si>
  <si>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</si>
  <si>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</si>
  <si>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</si>
  <si>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</si>
  <si>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</si>
  <si>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</si>
  <si>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</si>
  <si>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</si>
  <si>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</si>
  <si>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</si>
  <si>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</si>
  <si>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</si>
  <si>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</si>
  <si>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</si>
  <si>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</si>
  <si>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</si>
  <si>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</si>
  <si>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</si>
  <si>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</si>
  <si>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</si>
  <si>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</si>
  <si>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</si>
  <si>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</si>
  <si>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</si>
  <si>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</si>
  <si>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</si>
  <si>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</si>
  <si>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</si>
  <si>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</si>
  <si>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</si>
  <si>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</si>
  <si>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</si>
  <si>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</si>
  <si>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</si>
  <si>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</si>
  <si>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</si>
  <si>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</si>
  <si>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</si>
  <si>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</si>
  <si>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</si>
  <si>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</si>
  <si>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</si>
  <si>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</si>
  <si>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</si>
  <si>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</si>
  <si>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</si>
  <si>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</si>
  <si>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</si>
  <si>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</si>
  <si>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</si>
  <si>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</si>
  <si>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</si>
  <si>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</si>
  <si>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</si>
  <si>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</si>
  <si>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</si>
  <si>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</si>
  <si>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</si>
  <si>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</si>
  <si>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</si>
  <si>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</si>
  <si>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</si>
  <si>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</si>
  <si>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</si>
  <si>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</si>
  <si>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</si>
  <si>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</si>
  <si>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</si>
  <si>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</si>
  <si>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</si>
  <si>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</si>
  <si>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</si>
  <si>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</si>
  <si>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</si>
  <si>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</si>
  <si>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</si>
  <si>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</si>
  <si>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</si>
  <si>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</si>
  <si>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</si>
  <si>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</si>
  <si>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</si>
  <si>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</si>
  <si>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</si>
  <si>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</si>
  <si>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</si>
  <si>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</si>
  <si>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</si>
  <si>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</si>
  <si>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</si>
  <si>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</si>
  <si>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</si>
  <si>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</si>
  <si>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</si>
  <si>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</si>
  <si>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</si>
  <si>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</si>
  <si>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</si>
  <si>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</si>
  <si>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</si>
  <si>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</si>
  <si>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</si>
  <si>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</si>
  <si>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</si>
  <si>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</si>
  <si>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</si>
  <si>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</si>
  <si>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</si>
  <si>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</si>
  <si>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</si>
  <si>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</si>
  <si>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</si>
  <si>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</si>
  <si>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</si>
  <si>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</si>
  <si>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</si>
  <si>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</si>
  <si>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</si>
  <si>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</si>
  <si>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</si>
  <si>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</si>
  <si>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</si>
  <si>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</si>
  <si>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</si>
  <si>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</si>
  <si>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</si>
  <si>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</si>
  <si>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</si>
  <si>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</si>
  <si>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</si>
  <si>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</si>
  <si>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</si>
  <si>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</si>
  <si>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</si>
  <si>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</si>
  <si>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</si>
  <si>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</si>
  <si>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</si>
  <si>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</si>
  <si>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</si>
  <si>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</si>
  <si>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</si>
  <si>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</si>
  <si>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</si>
  <si>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</si>
  <si>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</si>
  <si>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</si>
  <si>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</si>
  <si>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</si>
  <si>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</si>
  <si>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</si>
  <si>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</si>
  <si>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</si>
  <si>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</si>
  <si>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</si>
  <si>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</si>
  <si>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</si>
  <si>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</si>
  <si>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</si>
  <si>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</si>
  <si>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</si>
  <si>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</si>
  <si>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</si>
  <si>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</si>
  <si>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</si>
  <si>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</si>
  <si>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</si>
  <si>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</si>
  <si>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</si>
  <si>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</si>
  <si>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</si>
  <si>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</si>
  <si>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</si>
  <si>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</si>
  <si>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</si>
  <si>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</si>
  <si>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</si>
  <si>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</si>
  <si>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</si>
  <si>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</si>
  <si>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</si>
  <si>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</si>
  <si>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</si>
  <si>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</si>
  <si>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</si>
  <si>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</si>
  <si>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</si>
  <si>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</si>
  <si>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</si>
  <si>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</si>
  <si>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</si>
  <si>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</si>
  <si>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</si>
  <si>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</si>
  <si>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</si>
  <si>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</si>
  <si>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</si>
  <si>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</si>
  <si>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</si>
  <si>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</si>
  <si>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</si>
  <si>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</si>
  <si>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</si>
  <si>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</si>
  <si>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</si>
  <si>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</si>
  <si>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</si>
  <si>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</si>
  <si>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</si>
  <si>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</si>
  <si>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</si>
  <si>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</si>
  <si>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</si>
  <si>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</si>
  <si>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</si>
  <si>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</si>
  <si>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</si>
  <si>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</si>
  <si>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</si>
  <si>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</si>
  <si>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</si>
  <si>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</si>
  <si>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</si>
  <si>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</si>
  <si>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</si>
  <si>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</si>
  <si>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</si>
  <si>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</si>
  <si>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</si>
  <si>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</si>
  <si>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</si>
  <si>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</si>
  <si>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</si>
  <si>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</si>
  <si>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</si>
  <si>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</si>
  <si>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</si>
  <si>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</si>
  <si>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</si>
  <si>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</si>
  <si>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</si>
  <si>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</si>
  <si>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</si>
  <si>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</si>
  <si>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</si>
  <si>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</si>
  <si>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</si>
  <si>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</si>
  <si>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</si>
  <si>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</si>
  <si>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</si>
  <si>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</si>
  <si>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</si>
  <si>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</si>
  <si>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</si>
  <si>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</si>
  <si>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</si>
  <si>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</si>
  <si>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</si>
  <si>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</si>
  <si>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</si>
  <si>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</si>
  <si>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</si>
  <si>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</si>
  <si>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</si>
  <si>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</si>
  <si>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</si>
  <si>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</si>
  <si>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</si>
  <si>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</si>
  <si>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</si>
  <si>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</si>
  <si>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</si>
  <si>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</si>
  <si>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</si>
  <si>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</si>
  <si>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</si>
  <si>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</si>
  <si>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</si>
  <si>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</si>
  <si>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</si>
  <si>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</si>
  <si>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</si>
  <si>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</si>
  <si>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</si>
  <si>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</si>
  <si>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</si>
  <si>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</si>
  <si>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</si>
  <si>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</si>
  <si>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</si>
  <si>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</si>
  <si>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</si>
  <si>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</si>
  <si>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</si>
  <si>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</si>
  <si>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</si>
  <si>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</si>
  <si>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</si>
  <si>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</si>
  <si>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</si>
  <si>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</si>
  <si>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</si>
  <si>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</si>
  <si>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</si>
  <si>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</si>
  <si>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</si>
  <si>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</si>
  <si>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</si>
  <si>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</si>
  <si>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</si>
  <si>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</si>
  <si>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</si>
  <si>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</si>
  <si>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</si>
  <si>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</si>
  <si>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</si>
  <si>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</si>
  <si>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</si>
  <si>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</si>
  <si>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</si>
  <si>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</si>
  <si>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</si>
  <si>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</si>
  <si>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</si>
  <si>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</si>
  <si>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</si>
  <si>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</si>
  <si>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</si>
  <si>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</si>
  <si>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</si>
  <si>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</si>
  <si>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</si>
  <si>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</si>
  <si>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</si>
  <si>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</si>
  <si>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</si>
  <si>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</si>
  <si>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</si>
  <si>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</si>
  <si>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</si>
  <si>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</si>
  <si>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</si>
  <si>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</si>
  <si>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</si>
  <si>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</si>
  <si>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</si>
  <si>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</si>
  <si>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</si>
  <si>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</si>
  <si>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</si>
  <si>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</si>
  <si>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</si>
  <si>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</si>
  <si>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</si>
  <si>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</si>
  <si>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</si>
  <si>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</si>
  <si>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</si>
  <si>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</si>
  <si>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</si>
  <si>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</si>
  <si>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</si>
  <si>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</si>
  <si>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</si>
  <si>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</si>
  <si>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</si>
  <si>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</si>
  <si>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</si>
  <si>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</si>
  <si>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</si>
  <si>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</si>
  <si>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</si>
  <si>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</si>
  <si>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</si>
  <si>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</si>
  <si>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</si>
  <si>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</si>
  <si>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</si>
  <si>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</si>
  <si>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</si>
  <si>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</si>
  <si>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</si>
  <si>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</si>
  <si>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</si>
  <si>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</si>
  <si>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</si>
  <si>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</si>
  <si>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</si>
  <si>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</si>
  <si>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</si>
  <si>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</si>
  <si>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</si>
  <si>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</si>
  <si>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</si>
  <si>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</si>
  <si>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</si>
  <si>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</si>
  <si>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</si>
  <si>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</si>
  <si>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</si>
  <si>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</si>
  <si>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</si>
  <si>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</si>
  <si>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</si>
  <si>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</si>
  <si>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</si>
  <si>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</si>
  <si>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</si>
  <si>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</si>
  <si>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</si>
  <si>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</si>
  <si>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</si>
  <si>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</si>
  <si>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</si>
  <si>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</si>
  <si>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</si>
  <si>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</si>
  <si>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</si>
  <si>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</si>
  <si>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</si>
  <si>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</si>
  <si>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</si>
  <si>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</si>
  <si>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</si>
  <si>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</si>
  <si>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</si>
  <si>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</si>
  <si>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</si>
  <si>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</si>
  <si>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</si>
  <si>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</si>
  <si>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</si>
  <si>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</si>
  <si>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</si>
  <si>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</si>
  <si>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</si>
  <si>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</si>
  <si>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</si>
  <si>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</si>
  <si>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</si>
  <si>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</si>
  <si>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</si>
  <si>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</si>
  <si>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</si>
  <si>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</si>
  <si>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</si>
  <si>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</si>
  <si>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</si>
  <si>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</si>
  <si>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</si>
  <si>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</si>
  <si>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</si>
  <si>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</si>
  <si>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</si>
  <si>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</si>
  <si>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</si>
  <si>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</si>
  <si>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</si>
  <si>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</si>
  <si>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</si>
  <si>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</si>
  <si>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</si>
  <si>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</si>
  <si>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</si>
  <si>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</si>
  <si>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</si>
  <si>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</si>
  <si>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</si>
  <si>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</si>
  <si>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</si>
  <si>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</si>
  <si>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</si>
  <si>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</si>
  <si>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</si>
  <si>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</si>
  <si>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</si>
  <si>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</si>
  <si>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</si>
  <si>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</si>
  <si>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</si>
  <si>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</si>
  <si>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</si>
  <si>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</si>
  <si>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</si>
  <si>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</si>
  <si>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</si>
  <si>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</si>
  <si>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</si>
  <si>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</si>
  <si>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</si>
  <si>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</si>
  <si>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</si>
  <si>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</si>
  <si>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</si>
  <si>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</si>
  <si>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</si>
  <si>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</si>
  <si>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</si>
  <si>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</si>
  <si>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</si>
  <si>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</si>
  <si>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</si>
  <si>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</si>
  <si>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</si>
  <si>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</si>
  <si>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</si>
  <si>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</si>
  <si>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</si>
  <si>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</si>
  <si>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</si>
  <si>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</si>
  <si>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</si>
  <si>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</si>
  <si>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</si>
  <si>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</si>
  <si>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</si>
  <si>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</si>
  <si>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</si>
  <si>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</si>
  <si>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</si>
  <si>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</si>
  <si>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</si>
  <si>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</si>
  <si>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</si>
  <si>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</si>
  <si>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</si>
  <si>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</si>
  <si>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</si>
  <si>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</si>
  <si>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</si>
  <si>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</si>
  <si>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</si>
  <si>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</si>
  <si>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</si>
  <si>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</si>
  <si>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</si>
  <si>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</si>
  <si>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</si>
  <si>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</si>
  <si>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</si>
  <si>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</si>
  <si>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</si>
  <si>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</si>
  <si>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</si>
  <si>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</si>
  <si>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</si>
  <si>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</si>
  <si>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</si>
  <si>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</si>
  <si>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</si>
  <si>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</si>
  <si>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</si>
  <si>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</si>
  <si>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</si>
  <si>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</si>
  <si>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</si>
  <si>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</si>
  <si>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</si>
  <si>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</si>
  <si>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</si>
  <si>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</si>
  <si>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</si>
  <si>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</si>
  <si>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</si>
  <si>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</si>
  <si>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</si>
  <si>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</si>
  <si>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</si>
  <si>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</si>
  <si>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</si>
  <si>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</si>
  <si>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</si>
  <si>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</si>
  <si>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</si>
  <si>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</si>
  <si>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</si>
  <si>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</si>
  <si>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</si>
  <si>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</si>
  <si>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</si>
  <si>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</si>
  <si>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</si>
  <si>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</si>
  <si>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</si>
  <si>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</si>
  <si>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</si>
  <si>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</si>
  <si>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</si>
  <si>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</si>
  <si>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</si>
  <si>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</si>
  <si>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</si>
  <si>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</si>
  <si>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</si>
  <si>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</si>
  <si>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</si>
  <si>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</si>
  <si>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</si>
  <si>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</si>
  <si>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</si>
  <si>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</si>
  <si>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</si>
  <si>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</si>
  <si>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</si>
  <si>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</si>
  <si>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</si>
  <si>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</si>
  <si>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</si>
  <si>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</si>
  <si>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</si>
  <si>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</si>
  <si>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</si>
  <si>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</si>
  <si>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</si>
  <si>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</si>
  <si>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</si>
  <si>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</si>
  <si>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</si>
  <si>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</si>
  <si>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</si>
  <si>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</si>
  <si>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</si>
  <si>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</si>
  <si>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</si>
  <si>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</si>
  <si>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</si>
  <si>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</si>
  <si>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</si>
  <si>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</si>
  <si>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</si>
  <si>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</si>
  <si>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</si>
  <si>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</si>
  <si>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</si>
  <si>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</si>
  <si>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</si>
  <si>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</si>
  <si>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</si>
  <si>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</si>
  <si>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</si>
  <si>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</si>
  <si>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</si>
  <si>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</si>
  <si>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</si>
  <si>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</si>
  <si>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</si>
  <si>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</si>
  <si>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</si>
  <si>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</si>
  <si>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</si>
  <si>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</si>
  <si>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</si>
  <si>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</si>
  <si>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</si>
  <si>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</si>
  <si>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</si>
  <si>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</si>
  <si>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</si>
  <si>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</si>
  <si>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</si>
  <si>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</si>
  <si>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</si>
  <si>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</si>
  <si>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</si>
  <si>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</si>
  <si>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</si>
  <si>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</si>
  <si>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</si>
  <si>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</si>
  <si>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</si>
  <si>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</si>
  <si>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</si>
  <si>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</si>
  <si>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</si>
  <si>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</si>
  <si>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</si>
  <si>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</si>
  <si>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</si>
  <si>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</si>
  <si>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</si>
  <si>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</si>
  <si>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</si>
  <si>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</si>
  <si>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</si>
  <si>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</si>
  <si>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</si>
  <si>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</si>
  <si>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</si>
  <si>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</si>
  <si>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</si>
  <si>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</si>
  <si>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</si>
  <si>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</si>
  <si>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</si>
  <si>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</si>
  <si>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</si>
  <si>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</si>
  <si>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</si>
  <si>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</si>
  <si>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</si>
  <si>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</si>
  <si>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</si>
  <si>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</si>
  <si>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</si>
  <si>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</si>
  <si>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</si>
  <si>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</si>
  <si>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</si>
  <si>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</si>
  <si>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</si>
  <si>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</si>
  <si>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</si>
  <si>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</si>
  <si>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</si>
  <si>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</si>
  <si>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</si>
  <si>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</si>
  <si>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</si>
  <si>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</si>
  <si>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</si>
  <si>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</si>
  <si>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</si>
  <si>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</si>
  <si>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</si>
  <si>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</si>
  <si>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</si>
  <si>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</si>
  <si>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</si>
  <si>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</si>
  <si>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</si>
  <si>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</si>
  <si>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</si>
  <si>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</si>
  <si>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</si>
  <si>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</si>
  <si>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</si>
  <si>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</si>
  <si>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</si>
  <si>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</si>
  <si>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</si>
  <si>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</si>
  <si>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</si>
  <si>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</si>
  <si>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</si>
  <si>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</si>
  <si>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</si>
  <si>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</si>
  <si>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</si>
  <si>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</si>
  <si>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</si>
  <si>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</si>
  <si>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</si>
  <si>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</si>
  <si>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</si>
  <si>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</si>
  <si>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</si>
  <si>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</si>
  <si>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</si>
  <si>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</si>
  <si>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</si>
  <si>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</si>
  <si>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</si>
  <si>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</si>
  <si>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</si>
  <si>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</si>
  <si>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</si>
  <si>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</si>
  <si>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</si>
  <si>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</si>
  <si>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</si>
  <si>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</si>
  <si>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</si>
  <si>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</si>
  <si>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</si>
  <si>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</si>
  <si>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</si>
  <si>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</si>
  <si>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</si>
  <si>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</si>
  <si>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</si>
  <si>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</si>
  <si>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</si>
  <si>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</si>
  <si>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</si>
  <si>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</si>
  <si>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</si>
  <si>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</si>
  <si>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</si>
  <si>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</si>
  <si>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</si>
  <si>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</si>
  <si>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</si>
  <si>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</si>
  <si>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</si>
  <si>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</si>
  <si>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</si>
  <si>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</si>
  <si>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</si>
  <si>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</si>
  <si>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</si>
  <si>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</si>
  <si>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</si>
  <si>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</si>
  <si>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</si>
  <si>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</si>
  <si>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</si>
  <si>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</si>
  <si>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</si>
  <si>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</si>
  <si>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</si>
  <si>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</si>
  <si>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</si>
  <si>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</si>
  <si>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</si>
  <si>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</si>
  <si>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</si>
  <si>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</si>
  <si>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</si>
  <si>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</si>
  <si>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</si>
  <si>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</si>
  <si>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</si>
  <si>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</si>
  <si>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</si>
  <si>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</si>
  <si>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</si>
  <si>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</si>
  <si>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</si>
  <si>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</si>
  <si>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</si>
  <si>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</si>
  <si>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</si>
  <si>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</si>
  <si>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</si>
  <si>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</si>
  <si>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</si>
  <si>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</si>
  <si>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</si>
  <si>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</si>
  <si>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</si>
  <si>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</si>
  <si>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</si>
  <si>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</si>
  <si>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</si>
  <si>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</si>
  <si>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</si>
  <si>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</si>
  <si>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</si>
  <si>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</si>
  <si>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</si>
  <si>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</si>
  <si>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</si>
  <si>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</si>
  <si>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</si>
  <si>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</si>
  <si>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</si>
  <si>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</si>
  <si>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</si>
  <si>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</si>
  <si>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</si>
  <si>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</si>
  <si>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</si>
  <si>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</si>
  <si>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</si>
  <si>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</si>
  <si>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</si>
  <si>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</si>
  <si>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</si>
  <si>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</si>
  <si>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</si>
  <si>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</si>
  <si>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</si>
  <si>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</si>
  <si>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</si>
  <si>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</si>
  <si>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</si>
  <si>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</si>
  <si>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</si>
  <si>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</si>
  <si>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</si>
  <si>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</si>
  <si>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</si>
  <si>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</si>
  <si>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</si>
  <si>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</si>
  <si>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</si>
  <si>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</si>
  <si>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</si>
  <si>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</si>
  <si>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</si>
  <si>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</si>
  <si>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</si>
  <si>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</si>
  <si>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</si>
  <si>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</si>
  <si>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</si>
  <si>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</si>
  <si>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</si>
  <si>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</si>
  <si>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</si>
  <si>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</si>
  <si>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</si>
  <si>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</si>
  <si>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</si>
  <si>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</si>
  <si>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</si>
  <si>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</si>
  <si>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</si>
  <si>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</si>
  <si>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</si>
  <si>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</si>
  <si>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</si>
  <si>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</si>
  <si>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</si>
  <si>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</si>
  <si>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</si>
  <si>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</si>
  <si>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</si>
  <si>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</si>
  <si>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</si>
  <si>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</si>
  <si>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</si>
  <si>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</si>
  <si>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</si>
  <si>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</si>
  <si>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</si>
  <si>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</si>
  <si>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</si>
  <si>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</si>
  <si>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</si>
  <si>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</si>
  <si>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</si>
  <si>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</si>
  <si>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</si>
  <si>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</si>
  <si>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</si>
  <si>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</si>
  <si>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</si>
  <si>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</si>
  <si>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</si>
  <si>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</si>
  <si>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</si>
  <si>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</si>
  <si>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</si>
  <si>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</si>
  <si>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</si>
  <si>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</si>
  <si>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</si>
  <si>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</si>
  <si>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</si>
  <si>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</si>
  <si>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</si>
  <si>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</si>
  <si>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</si>
  <si>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</si>
  <si>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</si>
  <si>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</si>
  <si>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</si>
  <si>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</si>
  <si>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</si>
  <si>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</si>
  <si>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</si>
  <si>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</si>
  <si>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</si>
  <si>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</si>
  <si>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</si>
  <si>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</si>
  <si>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</si>
  <si>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</si>
  <si>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</si>
  <si>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</si>
  <si>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</si>
  <si>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</si>
  <si>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</si>
  <si>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</si>
  <si>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</si>
  <si>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</si>
  <si>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</si>
  <si>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</si>
  <si>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</si>
  <si>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</si>
  <si>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</si>
  <si>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</si>
  <si>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</si>
  <si>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</si>
  <si>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</si>
  <si>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</si>
  <si>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</si>
  <si>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</si>
  <si>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</si>
  <si>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</si>
  <si>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</si>
  <si>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</si>
  <si>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</si>
  <si>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</si>
  <si>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</si>
  <si>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</si>
  <si>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</si>
  <si>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</si>
  <si>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</si>
  <si>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</si>
  <si>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</si>
  <si>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</si>
  <si>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</si>
  <si>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</si>
  <si>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</si>
  <si>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</si>
  <si>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</si>
  <si>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</si>
  <si>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</si>
  <si>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</si>
  <si>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</si>
  <si>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</si>
  <si>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</si>
  <si>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</si>
  <si>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</si>
  <si>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</si>
  <si>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</si>
  <si>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</si>
  <si>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</si>
  <si>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</si>
  <si>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</si>
  <si>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</si>
  <si>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</si>
  <si>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</si>
  <si>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</si>
  <si>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</si>
  <si>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</si>
  <si>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</si>
  <si>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</si>
  <si>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</si>
  <si>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</si>
  <si>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</si>
  <si>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</si>
  <si>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</si>
  <si>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</si>
  <si>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</si>
  <si>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</si>
  <si>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</si>
  <si>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</si>
  <si>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</si>
  <si>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</si>
  <si>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</si>
  <si>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</si>
  <si>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</si>
  <si>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</si>
  <si>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</si>
  <si>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</si>
  <si>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</si>
  <si>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</si>
  <si>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</si>
  <si>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</si>
  <si>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</si>
  <si>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</si>
  <si>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</si>
  <si>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</si>
  <si>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</si>
  <si>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</si>
  <si>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</si>
  <si>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</si>
  <si>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</si>
  <si>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</si>
  <si>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</si>
  <si>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</si>
  <si>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</si>
  <si>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</si>
  <si>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</si>
  <si>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</si>
  <si>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</si>
  <si>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</si>
  <si>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</si>
  <si>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</si>
  <si>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</si>
  <si>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</si>
  <si>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</si>
  <si>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</si>
  <si>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</si>
  <si>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</si>
  <si>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</si>
  <si>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</si>
  <si>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</si>
  <si>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</si>
  <si>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</si>
  <si>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</si>
  <si>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</si>
  <si>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</si>
  <si>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</si>
  <si>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</si>
  <si>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</si>
  <si>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</si>
  <si>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</si>
  <si>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</si>
  <si>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</si>
  <si>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</si>
  <si>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</si>
  <si>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</si>
  <si>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</si>
  <si>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</si>
  <si>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</si>
  <si>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</si>
  <si>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</si>
  <si>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</si>
  <si>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</si>
  <si>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</si>
  <si>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</si>
  <si>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</si>
  <si>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</si>
  <si>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</si>
  <si>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</si>
  <si>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</si>
  <si>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</si>
  <si>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</si>
  <si>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</si>
  <si>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</si>
  <si>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</si>
  <si>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</si>
  <si>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</si>
  <si>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</si>
  <si>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</si>
  <si>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</si>
  <si>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</si>
  <si>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</si>
  <si>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</si>
  <si>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</si>
  <si>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</si>
  <si>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</si>
  <si>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</si>
  <si>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</si>
  <si>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</si>
  <si>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</si>
  <si>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</si>
  <si>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</si>
  <si>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</si>
  <si>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</si>
  <si>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</si>
  <si>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</si>
  <si>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</si>
  <si>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</si>
  <si>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</si>
  <si>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</si>
  <si>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</si>
  <si>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</si>
  <si>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</si>
  <si>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</si>
  <si>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</si>
  <si>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</si>
  <si>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</si>
  <si>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</si>
  <si>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</si>
  <si>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</si>
  <si>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</si>
  <si>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</si>
  <si>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</si>
  <si>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</si>
  <si>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</si>
  <si>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</si>
  <si>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</si>
  <si>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</si>
  <si>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</si>
  <si>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</si>
  <si>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</si>
  <si>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</si>
  <si>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</si>
  <si>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</si>
  <si>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</si>
  <si>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</si>
  <si>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</si>
  <si>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</si>
  <si>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</si>
  <si>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</si>
  <si>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</si>
  <si>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</si>
  <si>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</si>
  <si>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</si>
  <si>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</si>
  <si>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</si>
  <si>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</si>
  <si>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</si>
  <si>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</si>
  <si>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</si>
  <si>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</si>
  <si>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</si>
  <si>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</si>
  <si>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</si>
  <si>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</si>
  <si>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</si>
  <si>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</si>
  <si>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</si>
  <si>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</si>
  <si>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</si>
  <si>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</si>
  <si>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</si>
  <si>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</si>
  <si>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</si>
  <si>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</si>
  <si>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</si>
  <si>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</si>
  <si>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</si>
  <si>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</si>
  <si>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</si>
  <si>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</si>
  <si>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</si>
  <si>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</si>
  <si>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</si>
  <si>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</si>
  <si>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</si>
  <si>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</si>
  <si>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</si>
  <si>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</si>
  <si>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</si>
  <si>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</si>
  <si>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</si>
  <si>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</si>
  <si>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</si>
  <si>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</si>
  <si>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</si>
  <si>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</si>
  <si>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</si>
  <si>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</si>
  <si>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</si>
  <si>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</si>
  <si>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</si>
  <si>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</si>
  <si>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</si>
  <si>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</si>
  <si>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</si>
  <si>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</si>
  <si>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</si>
  <si>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</si>
  <si>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</si>
  <si>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</si>
  <si>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</si>
  <si>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</si>
  <si>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</si>
  <si>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</si>
  <si>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</si>
  <si>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</si>
  <si>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</si>
  <si>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</si>
  <si>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</si>
  <si>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</si>
  <si>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</si>
  <si>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</si>
  <si>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</si>
  <si>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</si>
  <si>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</si>
  <si>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</si>
  <si>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</si>
  <si>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</si>
  <si>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</si>
  <si>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</si>
  <si>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</si>
  <si>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</si>
  <si>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</si>
  <si>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</si>
  <si>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</si>
  <si>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</si>
  <si>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</si>
  <si>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</si>
  <si>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</si>
  <si>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</si>
  <si>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</si>
  <si>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</si>
  <si>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</si>
  <si>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</si>
  <si>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</si>
  <si>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</si>
  <si>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</si>
  <si>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</si>
  <si>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</si>
  <si>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</si>
  <si>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</si>
  <si>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</si>
  <si>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</si>
  <si>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</si>
  <si>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</si>
  <si>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</si>
  <si>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</si>
  <si>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</si>
  <si>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</si>
  <si>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</si>
  <si>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</si>
  <si>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</si>
  <si>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</si>
  <si>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</si>
  <si>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</si>
  <si>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</si>
  <si>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</si>
  <si>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</si>
  <si>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</si>
  <si>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</si>
  <si>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</si>
  <si>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</si>
  <si>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</si>
  <si>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</si>
  <si>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</si>
  <si>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</si>
  <si>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</si>
  <si>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</si>
  <si>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</si>
  <si>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</si>
  <si>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</si>
  <si>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</si>
  <si>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</si>
  <si>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</si>
  <si>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</si>
  <si>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</si>
  <si>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</si>
  <si>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</si>
  <si>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</si>
  <si>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</si>
  <si>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</si>
  <si>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</si>
  <si>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</si>
  <si>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</si>
  <si>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</si>
  <si>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</si>
  <si>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</si>
  <si>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</si>
  <si>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</si>
  <si>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</si>
  <si>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</si>
  <si>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</si>
  <si>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</si>
  <si>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</si>
  <si>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</si>
  <si>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</si>
  <si>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</si>
  <si>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</si>
  <si>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</si>
  <si>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</si>
  <si>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</si>
  <si>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</si>
  <si>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</si>
  <si>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</si>
  <si>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</si>
  <si>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</si>
  <si>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</si>
  <si>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</si>
  <si>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</si>
  <si>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</si>
  <si>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</si>
  <si>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</si>
  <si>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</si>
  <si>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</si>
  <si>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</si>
  <si>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</si>
  <si>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</si>
  <si>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</si>
  <si>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</si>
  <si>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</si>
  <si>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</si>
  <si>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</si>
  <si>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</si>
  <si>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</si>
  <si>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</si>
  <si>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</si>
  <si>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</si>
  <si>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</si>
  <si>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</si>
  <si>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</si>
  <si>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</si>
  <si>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</si>
  <si>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</si>
  <si>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</si>
  <si>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</si>
  <si>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</si>
  <si>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</si>
  <si>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</si>
  <si>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</si>
  <si>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</si>
  <si>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</si>
  <si>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</si>
  <si>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</si>
  <si>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</si>
  <si>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</si>
  <si>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</si>
  <si>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</si>
  <si>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</si>
  <si>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</si>
  <si>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</si>
  <si>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</si>
  <si>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</si>
  <si>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</si>
  <si>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</si>
  <si>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</si>
  <si>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</si>
  <si>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</si>
  <si>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</si>
  <si>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</si>
  <si>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</si>
  <si>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</si>
  <si>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</si>
  <si>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</si>
  <si>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</si>
  <si>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</si>
  <si>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</si>
  <si>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</si>
  <si>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</si>
  <si>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</si>
  <si>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</si>
  <si>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</si>
  <si>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</si>
  <si>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</si>
  <si>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</si>
  <si>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</si>
  <si>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</si>
  <si>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</si>
  <si>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</si>
  <si>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</si>
  <si>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</si>
  <si>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</si>
  <si>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</si>
  <si>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</si>
  <si>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</si>
  <si>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</si>
  <si>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</si>
  <si>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</si>
  <si>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</si>
  <si>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</si>
  <si>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</si>
  <si>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</si>
  <si>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</si>
  <si>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</si>
  <si>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</si>
  <si>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</si>
  <si>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</si>
  <si>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</si>
  <si>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</si>
  <si>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</si>
  <si>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</si>
  <si>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</si>
  <si>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</si>
  <si>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</si>
  <si>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</si>
  <si>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</si>
  <si>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</si>
  <si>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</si>
  <si>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</si>
  <si>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</si>
  <si>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</si>
  <si>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</si>
  <si>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</si>
  <si>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</si>
  <si>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</si>
  <si>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</si>
  <si>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</si>
  <si>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</si>
  <si>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</si>
  <si>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</si>
  <si>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</si>
  <si>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</si>
  <si>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</si>
  <si>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</si>
  <si>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</si>
  <si>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</si>
  <si>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</si>
  <si>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</si>
  <si>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</si>
  <si>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</si>
  <si>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</si>
  <si>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</si>
  <si>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</si>
  <si>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</si>
  <si>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</si>
  <si>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</si>
  <si>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</si>
  <si>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</si>
  <si>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</si>
  <si>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</si>
  <si>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</si>
  <si>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</si>
  <si>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</si>
  <si>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</si>
  <si>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</si>
  <si>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</si>
  <si>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</si>
  <si>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</si>
  <si>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</si>
  <si>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</si>
  <si>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</si>
  <si>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</si>
  <si>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</si>
  <si>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</si>
  <si>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</si>
  <si>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</si>
  <si>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</si>
  <si>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</si>
  <si>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</si>
  <si>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</si>
  <si>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</si>
  <si>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</si>
  <si>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</si>
  <si>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</si>
  <si>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</si>
  <si>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</si>
  <si>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</si>
  <si>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</si>
  <si>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</si>
  <si>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</si>
  <si>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</si>
  <si>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</si>
  <si>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</si>
  <si>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</si>
  <si>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</si>
  <si>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</si>
  <si>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</si>
  <si>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</si>
  <si>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</si>
  <si>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</si>
  <si>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</si>
  <si>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</si>
  <si>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</si>
  <si>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</si>
  <si>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</si>
  <si>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</si>
  <si>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</si>
  <si>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</si>
  <si>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</si>
  <si>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</si>
  <si>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</si>
  <si>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</si>
  <si>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</si>
  <si>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</si>
  <si>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</si>
  <si>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</si>
  <si>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</si>
  <si>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</si>
  <si>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</si>
  <si>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</si>
  <si>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</si>
  <si>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</si>
  <si>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</si>
  <si>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</si>
  <si>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</si>
  <si>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</si>
  <si>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</si>
  <si>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</si>
  <si>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</si>
  <si>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</si>
  <si>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</si>
  <si>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</si>
  <si>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</si>
  <si>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</si>
  <si>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</si>
  <si>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</si>
  <si>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</si>
  <si>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</si>
  <si>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</si>
  <si>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</si>
  <si>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</si>
  <si>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</si>
  <si>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</si>
  <si>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</si>
  <si>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</si>
  <si>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</si>
  <si>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</si>
  <si>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</si>
  <si>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</si>
  <si>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</si>
  <si>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</si>
  <si>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</si>
  <si>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</si>
  <si>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</si>
  <si>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</si>
  <si>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</si>
  <si>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</si>
  <si>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</si>
  <si>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</si>
  <si>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</si>
  <si>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</si>
  <si>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</si>
  <si>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</si>
  <si>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</si>
  <si>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</si>
  <si>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</si>
  <si>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</si>
  <si>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</si>
  <si>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</si>
  <si>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</si>
  <si>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</si>
  <si>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</si>
  <si>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</si>
  <si>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</si>
  <si>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</si>
  <si>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</si>
  <si>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</si>
  <si>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</si>
  <si>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</si>
  <si>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</si>
  <si>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</si>
  <si>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</si>
  <si>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</si>
  <si>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</si>
  <si>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</si>
  <si>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</si>
  <si>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</si>
  <si>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</si>
  <si>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</si>
  <si>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</si>
  <si>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</si>
  <si>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</si>
  <si>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</si>
  <si>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</si>
  <si>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</si>
  <si>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</si>
  <si>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</si>
  <si>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</si>
  <si>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</si>
  <si>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</si>
  <si>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</si>
  <si>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</si>
  <si>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</si>
  <si>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</si>
  <si>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</si>
  <si>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</si>
  <si>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</si>
  <si>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</si>
  <si>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</si>
  <si>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</si>
  <si>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</si>
  <si>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</si>
  <si>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</si>
  <si>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</si>
  <si>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</si>
  <si>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</si>
  <si>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</si>
  <si>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</si>
  <si>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</si>
  <si>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</si>
  <si>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</si>
  <si>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</si>
  <si>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</si>
  <si>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</si>
  <si>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</si>
  <si>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</si>
  <si>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</si>
  <si>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</si>
  <si>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</si>
  <si>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</si>
  <si>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</si>
  <si>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</si>
  <si>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</si>
  <si>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</si>
  <si>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</si>
  <si>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</si>
  <si>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</si>
  <si>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</si>
  <si>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</si>
  <si>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</si>
  <si>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</si>
  <si>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</si>
  <si>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</si>
  <si>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</si>
  <si>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</si>
  <si>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</si>
  <si>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</si>
  <si>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</si>
  <si>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</si>
  <si>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</si>
  <si>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</si>
  <si>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</si>
  <si>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</si>
  <si>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</si>
  <si>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</si>
  <si>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</si>
  <si>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</si>
  <si>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</si>
  <si>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</si>
  <si>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</si>
  <si>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</si>
  <si>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</si>
  <si>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</si>
  <si>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</si>
  <si>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</si>
  <si>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</si>
  <si>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</si>
  <si>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</si>
  <si>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</si>
  <si>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</si>
  <si>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</si>
  <si>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</si>
  <si>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</si>
  <si>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</si>
  <si>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</si>
  <si>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</si>
  <si>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</si>
  <si>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</si>
  <si>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</si>
  <si>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</si>
  <si>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</si>
  <si>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</si>
  <si>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</si>
  <si>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</si>
  <si>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</si>
  <si>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</si>
  <si>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</si>
  <si>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</si>
  <si>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</si>
  <si>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</si>
  <si>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</si>
  <si>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</si>
  <si>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</si>
  <si>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</si>
  <si>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</si>
  <si>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</si>
  <si>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</si>
  <si>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</si>
  <si>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</si>
  <si>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</si>
  <si>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</si>
  <si>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</si>
  <si>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</si>
  <si>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</si>
  <si>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</si>
  <si>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</si>
  <si>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</si>
  <si>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</si>
  <si>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</si>
  <si>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</si>
  <si>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</si>
  <si>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</si>
  <si>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</si>
  <si>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</si>
  <si>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</si>
  <si>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</si>
  <si>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</si>
  <si>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</si>
  <si>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</si>
  <si>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</si>
  <si>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</si>
  <si>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</si>
  <si>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</si>
  <si>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</si>
  <si>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</si>
  <si>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</si>
  <si>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</si>
  <si>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</si>
  <si>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</si>
  <si>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</si>
  <si>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</si>
  <si>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</si>
  <si>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</si>
  <si>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</si>
  <si>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</si>
  <si>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</si>
  <si>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</si>
  <si>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</si>
  <si>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</si>
  <si>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</si>
  <si>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</si>
  <si>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</si>
  <si>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</si>
  <si>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</si>
  <si>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</si>
  <si>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</si>
  <si>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</si>
  <si>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</si>
  <si>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</si>
  <si>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</si>
  <si>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</si>
  <si>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</si>
  <si>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</si>
  <si>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</si>
  <si>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</si>
  <si>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</si>
  <si>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</si>
  <si>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</si>
  <si>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</si>
  <si>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</si>
  <si>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</si>
  <si>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</si>
  <si>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</si>
  <si>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</si>
  <si>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</si>
  <si>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</si>
  <si>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</si>
  <si>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</si>
  <si>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</si>
  <si>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</si>
  <si>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</si>
  <si>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</si>
  <si>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</si>
  <si>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</si>
  <si>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</si>
  <si>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</si>
  <si>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</si>
  <si>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</si>
  <si>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</si>
  <si>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</si>
  <si>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</si>
  <si>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</si>
  <si>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</si>
  <si>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</si>
  <si>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</si>
  <si>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</si>
  <si>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</si>
  <si>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</si>
  <si>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</si>
  <si>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</si>
  <si>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</si>
  <si>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</si>
  <si>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</si>
  <si>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</si>
  <si>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</si>
  <si>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</si>
  <si>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</si>
  <si>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</si>
  <si>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</si>
  <si>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</si>
  <si>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</si>
  <si>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</si>
  <si>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</si>
  <si>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</si>
  <si>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</si>
  <si>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</si>
  <si>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</si>
  <si>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</si>
  <si>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</si>
  <si>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</si>
  <si>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</si>
  <si>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</si>
  <si>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</si>
  <si>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</si>
  <si>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</si>
  <si>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</si>
  <si>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</si>
  <si>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</si>
  <si>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</si>
  <si>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</si>
  <si>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</si>
  <si>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</si>
  <si>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</si>
  <si>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</si>
  <si>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</si>
  <si>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</si>
  <si>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</si>
  <si>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</si>
  <si>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</si>
  <si>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</si>
  <si>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</si>
  <si>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</si>
  <si>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</si>
  <si>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</si>
  <si>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</si>
  <si>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</si>
  <si>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</si>
  <si>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</si>
  <si>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</si>
  <si>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</si>
  <si>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</si>
  <si>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</si>
  <si>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</si>
  <si>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</si>
  <si>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</si>
  <si>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</si>
  <si>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</si>
  <si>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</si>
  <si>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</si>
  <si>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</si>
  <si>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</si>
  <si>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</si>
  <si>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</si>
  <si>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</si>
  <si>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</si>
  <si>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</si>
  <si>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</si>
  <si>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</si>
  <si>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</si>
  <si>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</si>
  <si>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</si>
  <si>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</si>
  <si>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</si>
  <si>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</si>
  <si>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</si>
  <si>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</si>
  <si>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</si>
  <si>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</si>
  <si>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</si>
  <si>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</si>
  <si>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</si>
  <si>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</si>
  <si>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</si>
  <si>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</si>
  <si>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</si>
  <si>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</si>
  <si>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</si>
  <si>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</si>
  <si>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</si>
  <si>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</si>
  <si>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</si>
  <si>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</si>
  <si>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</si>
  <si>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</si>
  <si>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</si>
  <si>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</si>
  <si>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</si>
  <si>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</si>
  <si>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</si>
  <si>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</si>
  <si>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</si>
  <si>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</si>
  <si>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</si>
  <si>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</si>
  <si>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</si>
  <si>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</si>
  <si>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</si>
  <si>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</si>
  <si>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</si>
  <si>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</si>
  <si>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</si>
  <si>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</si>
  <si>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</si>
  <si>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</si>
  <si>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</si>
  <si>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</si>
  <si>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</si>
  <si>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</si>
  <si>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</si>
  <si>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</si>
  <si>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</si>
  <si>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</si>
  <si>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</si>
  <si>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</si>
  <si>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</si>
  <si>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</si>
  <si>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</si>
  <si>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</si>
  <si>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</si>
  <si>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</si>
  <si>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</si>
  <si>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</si>
  <si>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</si>
  <si>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</si>
  <si>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</si>
  <si>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</si>
  <si>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</si>
  <si>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</si>
  <si>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</si>
  <si>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</si>
  <si>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</si>
  <si>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</si>
  <si>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</si>
  <si>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</si>
  <si>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</si>
  <si>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</si>
  <si>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</si>
  <si>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</si>
  <si>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</si>
  <si>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</si>
  <si>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</si>
  <si>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</si>
  <si>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</si>
  <si>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</si>
  <si>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</si>
  <si>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</si>
  <si>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</si>
  <si>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</si>
  <si>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</si>
  <si>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</si>
  <si>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</si>
  <si>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</si>
  <si>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</si>
  <si>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</si>
  <si>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</si>
  <si>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</si>
  <si>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</si>
  <si>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</si>
  <si>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</si>
  <si>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</si>
  <si>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</si>
  <si>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</si>
  <si>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</si>
  <si>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</si>
  <si>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</si>
  <si>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</si>
  <si>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</si>
  <si>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</si>
  <si>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</si>
  <si>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</si>
  <si>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</si>
  <si>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</si>
  <si>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</si>
  <si>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</si>
  <si>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</si>
  <si>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</si>
  <si>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</si>
  <si>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</si>
  <si>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</si>
  <si>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</si>
  <si>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</si>
  <si>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</si>
  <si>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</si>
  <si>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</si>
  <si>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</si>
  <si>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</si>
  <si>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</si>
  <si>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</si>
  <si>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</si>
  <si>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</si>
  <si>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</si>
  <si>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</si>
  <si>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</si>
  <si>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</si>
  <si>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</si>
  <si>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</si>
  <si>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</si>
  <si>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</si>
  <si>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</si>
  <si>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</si>
  <si>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</si>
  <si>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</si>
  <si>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</si>
  <si>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</si>
  <si>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</si>
  <si>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</si>
  <si>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</si>
  <si>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</si>
  <si>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</si>
  <si>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</si>
  <si>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</si>
  <si>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</si>
  <si>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</si>
  <si>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</si>
  <si>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</si>
  <si>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</si>
  <si>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</si>
  <si>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</si>
  <si>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</si>
  <si>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</si>
  <si>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</si>
  <si>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</si>
  <si>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</si>
  <si>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</si>
  <si>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</si>
  <si>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</si>
  <si>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</si>
  <si>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</si>
  <si>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</si>
  <si>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</si>
  <si>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</si>
  <si>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</si>
  <si>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</si>
  <si>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</si>
  <si>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</si>
  <si>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</si>
  <si>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</si>
  <si>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</si>
  <si>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</si>
  <si>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</si>
  <si>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</si>
  <si>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</si>
  <si>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</si>
  <si>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</si>
  <si>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</si>
  <si>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</si>
  <si>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</si>
  <si>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</si>
  <si>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</si>
  <si>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</si>
  <si>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</si>
  <si>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</si>
  <si>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</si>
  <si>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</si>
  <si>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</si>
  <si>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</si>
  <si>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</si>
  <si>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</si>
  <si>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</si>
  <si>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</si>
  <si>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</si>
  <si>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</si>
  <si>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</si>
  <si>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</si>
  <si>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</si>
  <si>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</si>
  <si>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</si>
  <si>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</si>
  <si>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</si>
  <si>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</si>
  <si>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</si>
  <si>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</si>
  <si>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</si>
  <si>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</si>
  <si>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</si>
  <si>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</si>
  <si>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</si>
  <si>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</si>
  <si>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</si>
  <si>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</si>
  <si>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</si>
  <si>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</si>
  <si>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</si>
  <si>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</si>
  <si>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</si>
  <si>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</si>
  <si>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</si>
  <si>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</si>
  <si>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</si>
  <si>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</si>
  <si>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</si>
  <si>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</si>
  <si>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</si>
  <si>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</si>
  <si>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</si>
  <si>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</si>
  <si>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</si>
  <si>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</si>
  <si>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</si>
  <si>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</si>
  <si>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</si>
  <si>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</si>
  <si>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</si>
  <si>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</si>
  <si>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</si>
  <si>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</si>
  <si>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</si>
  <si>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</si>
  <si>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</si>
  <si>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</si>
  <si>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</si>
  <si>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</si>
  <si>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</si>
  <si>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</si>
  <si>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</si>
  <si>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</si>
  <si>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</si>
  <si>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</si>
  <si>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</si>
  <si>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</si>
  <si>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</si>
  <si>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</si>
  <si>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</si>
  <si>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</si>
  <si>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</si>
  <si>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</si>
  <si>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</si>
  <si>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</si>
  <si>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</si>
  <si>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</si>
  <si>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</si>
  <si>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</si>
  <si>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</si>
  <si>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</si>
  <si>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</si>
  <si>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</si>
  <si>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</si>
  <si>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</si>
  <si>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</si>
  <si>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</si>
  <si>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</si>
  <si>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</si>
  <si>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</si>
  <si>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</si>
  <si>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</si>
  <si>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</si>
  <si>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</si>
  <si>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</si>
  <si>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</si>
  <si>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</si>
  <si>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</si>
  <si>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</si>
  <si>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</si>
  <si>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</si>
  <si>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</si>
  <si>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</si>
  <si>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</si>
  <si>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</si>
  <si>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</si>
  <si>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</si>
  <si>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</si>
  <si>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</si>
  <si>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</si>
  <si>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</si>
  <si>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</si>
  <si>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</si>
  <si>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</si>
  <si>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</si>
  <si>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</si>
  <si>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</si>
  <si>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</si>
  <si>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</si>
  <si>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</si>
  <si>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</si>
  <si>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</si>
  <si>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</si>
  <si>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</si>
  <si>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</si>
  <si>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</si>
  <si>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</si>
  <si>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</si>
  <si>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</si>
  <si>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</si>
  <si>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</si>
  <si>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</si>
  <si>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</si>
  <si>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</si>
  <si>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</si>
  <si>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</si>
  <si>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</si>
  <si>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</si>
  <si>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</si>
  <si>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</si>
  <si>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</si>
  <si>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</si>
  <si>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</si>
  <si>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</si>
  <si>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</si>
  <si>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</si>
  <si>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</si>
  <si>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</si>
  <si>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</si>
  <si>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</si>
  <si>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</si>
  <si>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</si>
  <si>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</si>
  <si>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</si>
  <si>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</si>
  <si>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</si>
  <si>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</si>
  <si>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</si>
  <si>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</si>
  <si>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</si>
  <si>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</si>
  <si>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</si>
  <si>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</si>
  <si>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</si>
  <si>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</si>
  <si>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</si>
  <si>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</si>
  <si>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</si>
  <si>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</si>
  <si>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</si>
  <si>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</si>
  <si>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</si>
  <si>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</si>
  <si>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</si>
  <si>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</si>
  <si>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</si>
  <si>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</si>
  <si>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</si>
  <si>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</si>
  <si>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</si>
  <si>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</si>
  <si>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</si>
  <si>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</si>
  <si>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</si>
  <si>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</si>
  <si>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</si>
  <si>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</si>
  <si>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</si>
  <si>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</si>
  <si>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</si>
  <si>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</si>
  <si>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</si>
  <si>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</si>
  <si>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</si>
  <si>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</si>
  <si>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</si>
  <si>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</si>
  <si>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</si>
  <si>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</si>
  <si>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</si>
  <si>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</si>
  <si>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</si>
  <si>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</si>
  <si>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</si>
  <si>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</si>
  <si>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</si>
  <si>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</si>
  <si>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</si>
  <si>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</si>
  <si>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</si>
  <si>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</si>
  <si>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</si>
  <si>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</si>
  <si>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</si>
  <si>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</si>
  <si>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</si>
  <si>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</si>
  <si>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</si>
  <si>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</si>
  <si>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</si>
  <si>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</si>
  <si>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</si>
  <si>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</si>
  <si>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</si>
  <si>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</si>
  <si>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</si>
  <si>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</si>
  <si>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</si>
  <si>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</si>
  <si>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</si>
  <si>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</si>
  <si>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</si>
  <si>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</si>
  <si>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</si>
  <si>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</si>
  <si>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</si>
  <si>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</si>
  <si>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</si>
  <si>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</si>
  <si>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</si>
  <si>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</si>
  <si>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</si>
  <si>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</si>
  <si>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</si>
  <si>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</si>
  <si>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</si>
  <si>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</si>
  <si>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</si>
  <si>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</si>
  <si>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</si>
  <si>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</si>
  <si>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</si>
  <si>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</si>
  <si>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</si>
  <si>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</si>
  <si>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</si>
  <si>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</si>
  <si>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</si>
  <si>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</si>
  <si>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</si>
  <si>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</si>
  <si>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</si>
  <si>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</si>
  <si>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</si>
  <si>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</si>
  <si>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</si>
  <si>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</si>
  <si>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</si>
  <si>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</si>
  <si>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</si>
  <si>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</si>
  <si>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</si>
  <si>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</si>
  <si>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</si>
  <si>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</si>
  <si>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</si>
  <si>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</si>
  <si>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</si>
  <si>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</si>
  <si>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</si>
  <si>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</si>
  <si>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</si>
  <si>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</si>
  <si>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</si>
  <si>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</si>
  <si>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</si>
  <si>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</si>
  <si>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</si>
  <si>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</si>
  <si>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</si>
  <si>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</si>
  <si>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</si>
  <si>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</si>
  <si>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</si>
  <si>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</si>
  <si>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</si>
  <si>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</si>
  <si>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</si>
  <si>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</si>
  <si>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</si>
  <si>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</si>
  <si>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</si>
  <si>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</si>
  <si>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</si>
  <si>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</si>
  <si>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</si>
  <si>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</si>
  <si>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</si>
  <si>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</si>
  <si>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</si>
  <si>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</si>
  <si>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</si>
  <si>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</si>
  <si>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</si>
  <si>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</si>
  <si>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</si>
  <si>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</si>
  <si>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</si>
  <si>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</si>
  <si>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</si>
  <si>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</si>
  <si>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</si>
  <si>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</si>
  <si>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</si>
  <si>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</si>
  <si>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</si>
  <si>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</si>
  <si>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</si>
  <si>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</si>
  <si>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</si>
  <si>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</si>
  <si>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</si>
  <si>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</si>
  <si>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</si>
  <si>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</si>
  <si>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</si>
  <si>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</si>
  <si>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</si>
  <si>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</si>
  <si>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</si>
  <si>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</si>
  <si>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</si>
  <si>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</si>
  <si>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</si>
  <si>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</si>
  <si>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</si>
  <si>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</si>
  <si>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</si>
  <si>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</si>
  <si>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</si>
  <si>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</si>
  <si>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</si>
  <si>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</si>
  <si>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</si>
  <si>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</si>
  <si>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</si>
  <si>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</si>
  <si>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</si>
  <si>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</si>
  <si>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</si>
  <si>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</si>
  <si>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</si>
  <si>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</si>
  <si>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</si>
  <si>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</si>
  <si>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</si>
  <si>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</si>
  <si>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</si>
  <si>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</si>
  <si>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</si>
  <si>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</si>
  <si>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</si>
  <si>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</si>
  <si>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</si>
  <si>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</si>
  <si>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</si>
  <si>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</si>
  <si>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</si>
  <si>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</si>
  <si>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</si>
  <si>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</si>
  <si>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</si>
  <si>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</si>
  <si>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</si>
  <si>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</si>
  <si>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</si>
  <si>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</si>
  <si>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</si>
  <si>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</si>
  <si>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</si>
  <si>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</si>
  <si>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</si>
  <si>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</si>
  <si>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</si>
  <si>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</si>
  <si>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</si>
  <si>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</si>
  <si>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</si>
  <si>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</si>
  <si>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</si>
  <si>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</si>
  <si>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</si>
  <si>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</si>
  <si>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</si>
  <si>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</si>
  <si>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</si>
  <si>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</si>
  <si>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</si>
  <si>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</si>
  <si>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</si>
  <si>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</si>
  <si>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</si>
  <si>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</si>
  <si>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</si>
  <si>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</si>
  <si>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</si>
  <si>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</si>
  <si>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</si>
  <si>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</si>
  <si>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</si>
  <si>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</si>
  <si>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</si>
  <si>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</si>
  <si>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</si>
  <si>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</si>
  <si>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</si>
  <si>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</si>
  <si>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</si>
  <si>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</si>
  <si>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</si>
  <si>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</si>
  <si>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</si>
  <si>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</si>
  <si>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</si>
  <si>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</si>
  <si>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</si>
  <si>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</si>
  <si>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</si>
  <si>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</si>
  <si>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</si>
  <si>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</si>
  <si>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</si>
  <si>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</si>
  <si>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</si>
  <si>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</si>
  <si>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</si>
  <si>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</si>
  <si>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</si>
  <si>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</si>
  <si>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</si>
  <si>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</si>
  <si>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</si>
  <si>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</si>
  <si>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</si>
  <si>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</si>
  <si>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</si>
  <si>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</si>
  <si>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</si>
  <si>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</si>
  <si>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</si>
  <si>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</si>
  <si>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</si>
  <si>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</si>
  <si>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</si>
  <si>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</si>
  <si>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</si>
  <si>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</si>
  <si>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</si>
  <si>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</si>
  <si>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</si>
  <si>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</si>
  <si>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</si>
  <si>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</si>
  <si>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</si>
  <si>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</si>
  <si>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</si>
  <si>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</si>
  <si>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</si>
  <si>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</si>
  <si>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</si>
  <si>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</si>
  <si>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</si>
  <si>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</si>
  <si>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</si>
  <si>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</si>
  <si>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</si>
  <si>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</si>
  <si>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</si>
  <si>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</si>
  <si>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</si>
  <si>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</si>
  <si>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</si>
  <si>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</si>
  <si>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</si>
  <si>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</si>
  <si>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</si>
  <si>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</si>
  <si>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</si>
  <si>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</si>
  <si>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</si>
  <si>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</si>
  <si>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</si>
  <si>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</si>
  <si>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</si>
  <si>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</si>
  <si>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</si>
  <si>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</si>
  <si>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</si>
  <si>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</si>
  <si>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</si>
  <si>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</si>
  <si>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</si>
  <si>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</si>
  <si>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</si>
  <si>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</si>
  <si>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</si>
  <si>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</si>
  <si>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</si>
  <si>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</si>
  <si>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</si>
  <si>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</si>
  <si>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</si>
  <si>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</si>
  <si>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</si>
  <si>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</si>
  <si>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</si>
  <si>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</si>
  <si>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</si>
  <si>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</si>
  <si>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</si>
  <si>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</si>
  <si>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</si>
  <si>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</si>
  <si>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</si>
  <si>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</si>
  <si>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</si>
  <si>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</si>
  <si>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</si>
  <si>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</si>
  <si>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</si>
  <si>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</si>
  <si>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</si>
  <si>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</si>
  <si>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</si>
  <si>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</si>
  <si>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</si>
  <si>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</si>
  <si>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</si>
  <si>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</si>
  <si>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</si>
  <si>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</si>
  <si>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</si>
  <si>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</si>
  <si>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</si>
  <si>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</si>
  <si>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</si>
  <si>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</si>
  <si>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</si>
  <si>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</si>
  <si>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</si>
  <si>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</si>
  <si>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</si>
  <si>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</si>
  <si>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</si>
  <si>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</si>
  <si>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</si>
  <si>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</si>
  <si>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</si>
  <si>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</si>
  <si>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</si>
  <si>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</si>
  <si>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</si>
  <si>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</si>
  <si>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</si>
  <si>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</si>
  <si>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</si>
  <si>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</si>
  <si>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</si>
  <si>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</si>
  <si>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</si>
  <si>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</si>
  <si>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</si>
  <si>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</si>
  <si>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</si>
  <si>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</si>
  <si>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</si>
  <si>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</si>
  <si>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</si>
  <si>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</si>
  <si>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</si>
  <si>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</si>
  <si>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</si>
  <si>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</si>
  <si>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</si>
  <si>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</si>
  <si>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</si>
  <si>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</si>
  <si>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</si>
  <si>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</si>
  <si>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</si>
  <si>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</si>
  <si>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</si>
  <si>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</si>
  <si>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</si>
  <si>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</si>
  <si>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</si>
  <si>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</si>
  <si>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</si>
  <si>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</si>
  <si>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</si>
  <si>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</si>
  <si>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</si>
  <si>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</si>
  <si>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</si>
  <si>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</si>
  <si>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</si>
  <si>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</si>
  <si>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</si>
  <si>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</si>
  <si>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</si>
  <si>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</si>
  <si>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</si>
  <si>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</si>
  <si>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</si>
  <si>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</si>
  <si>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</si>
  <si>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</si>
  <si>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</si>
  <si>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</si>
  <si>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</si>
  <si>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</si>
  <si>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</si>
  <si>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</si>
  <si>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</si>
  <si>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</si>
  <si>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</si>
  <si>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</si>
  <si>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</si>
  <si>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</si>
  <si>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</si>
  <si>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</si>
  <si>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</si>
  <si>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</si>
  <si>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</si>
  <si>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</si>
  <si>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</si>
  <si>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</si>
  <si>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</si>
  <si>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</si>
  <si>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</si>
  <si>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</si>
  <si>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</si>
  <si>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</si>
  <si>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</si>
  <si>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</si>
  <si>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</si>
  <si>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</si>
  <si>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</si>
  <si>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</si>
  <si>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</si>
  <si>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</si>
  <si>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</si>
  <si>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</si>
  <si>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</si>
  <si>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</si>
  <si>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</si>
  <si>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</si>
  <si>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</si>
  <si>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</si>
  <si>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</si>
  <si>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</si>
  <si>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</si>
  <si>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</si>
  <si>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</si>
  <si>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</si>
  <si>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</si>
  <si>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</si>
  <si>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</si>
  <si>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</si>
  <si>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</si>
  <si>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</si>
  <si>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</si>
  <si>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</si>
  <si>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</si>
  <si>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</si>
  <si>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</si>
  <si>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</si>
  <si>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</si>
  <si>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</si>
  <si>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</si>
  <si>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</si>
  <si>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</si>
  <si>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</si>
  <si>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</si>
  <si>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</si>
  <si>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</si>
  <si>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</si>
  <si>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</si>
  <si>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</si>
  <si>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</si>
  <si>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</si>
  <si>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</si>
  <si>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</si>
  <si>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</si>
  <si>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</si>
  <si>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</si>
  <si>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</si>
  <si>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</si>
  <si>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</si>
  <si>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</si>
  <si>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</si>
  <si>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</si>
  <si>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</si>
  <si>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</si>
  <si>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</si>
  <si>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</si>
  <si>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</si>
  <si>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</si>
  <si>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</si>
  <si>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</si>
  <si>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</si>
  <si>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</si>
  <si>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</si>
  <si>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</si>
  <si>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</si>
  <si>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</si>
  <si>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</si>
  <si>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</si>
  <si>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</si>
  <si>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</si>
  <si>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</si>
  <si>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</si>
  <si>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</si>
  <si>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</si>
  <si>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</si>
  <si>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</si>
  <si>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</si>
  <si>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</si>
  <si>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</si>
  <si>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</si>
  <si>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</si>
  <si>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</si>
  <si>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</si>
  <si>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</si>
  <si>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</si>
  <si>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</si>
  <si>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</si>
  <si>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</si>
  <si>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</si>
  <si>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</si>
  <si>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</si>
  <si>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</si>
  <si>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</si>
  <si>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</si>
  <si>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</si>
  <si>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</si>
  <si>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</si>
  <si>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</si>
  <si>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</si>
  <si>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</si>
  <si>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</si>
  <si>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</si>
  <si>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</si>
  <si>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</si>
  <si>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</si>
  <si>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</si>
  <si>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</si>
  <si>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</si>
  <si>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</si>
  <si>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</si>
  <si>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</si>
  <si>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</si>
  <si>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</si>
  <si>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</si>
  <si>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</si>
  <si>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</si>
  <si>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</si>
  <si>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</si>
  <si>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</si>
  <si>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</si>
  <si>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</si>
  <si>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</si>
  <si>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</si>
  <si>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</si>
  <si>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</si>
  <si>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</si>
  <si>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</si>
  <si>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</si>
  <si>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</si>
  <si>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</si>
  <si>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</si>
  <si>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</si>
  <si>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</si>
  <si>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</si>
  <si>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</si>
  <si>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</si>
  <si>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</si>
  <si>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</si>
  <si>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</si>
  <si>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</si>
  <si>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</si>
  <si>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</si>
  <si>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</si>
  <si>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</si>
  <si>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</si>
  <si>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</si>
  <si>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</si>
  <si>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</si>
  <si>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</si>
  <si>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</si>
  <si>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</si>
  <si>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</si>
  <si>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</si>
  <si>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</si>
  <si>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</si>
  <si>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</si>
  <si>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</si>
  <si>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</si>
  <si>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</si>
  <si>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</si>
  <si>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</si>
  <si>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</si>
  <si>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</si>
  <si>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</si>
  <si>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</si>
  <si>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</si>
  <si>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</si>
  <si>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</si>
  <si>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</si>
  <si>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</si>
  <si>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</si>
  <si>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</si>
  <si>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</si>
  <si>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</si>
  <si>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</si>
  <si>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</si>
  <si>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</si>
  <si>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</si>
  <si>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</si>
  <si>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</si>
  <si>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</si>
  <si>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</si>
  <si>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</si>
  <si>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</si>
  <si>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</si>
  <si>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</si>
  <si>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</si>
  <si>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</si>
  <si>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</si>
  <si>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</si>
  <si>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</si>
  <si>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</si>
  <si>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</si>
  <si>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</si>
  <si>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</si>
  <si>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</si>
  <si>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</si>
  <si>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</si>
  <si>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</si>
  <si>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</si>
  <si>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</si>
  <si>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</si>
  <si>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</si>
  <si>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</si>
  <si>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</si>
  <si>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</si>
  <si>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</si>
  <si>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</si>
  <si>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</si>
  <si>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</si>
  <si>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</si>
  <si>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</si>
  <si>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</si>
  <si>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</si>
  <si>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</si>
  <si>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</si>
  <si>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</si>
  <si>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</si>
  <si>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</si>
  <si>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</si>
  <si>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</si>
  <si>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</si>
  <si>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</si>
  <si>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</si>
  <si>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</si>
  <si>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</si>
  <si>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</si>
  <si>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</si>
  <si>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</si>
  <si>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</si>
  <si>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</si>
  <si>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</si>
  <si>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</si>
  <si>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</si>
  <si>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</si>
  <si>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</si>
  <si>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</si>
  <si>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</si>
  <si>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</si>
  <si>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</si>
  <si>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</si>
  <si>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</si>
  <si>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</si>
  <si>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</si>
  <si>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</si>
  <si>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</si>
  <si>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</si>
  <si>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</si>
  <si>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</si>
  <si>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</si>
  <si>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</si>
  <si>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</si>
  <si>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</si>
  <si>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</si>
  <si>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</si>
  <si>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</si>
  <si>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</si>
  <si>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</si>
  <si>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</si>
  <si>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</si>
  <si>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</si>
  <si>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</si>
  <si>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</si>
  <si>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</si>
  <si>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</si>
  <si>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</si>
  <si>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</si>
  <si>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</si>
  <si>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</si>
  <si>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</si>
  <si>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</si>
  <si>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</si>
  <si>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</si>
  <si>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</si>
  <si>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</si>
  <si>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</si>
  <si>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</si>
  <si>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</si>
  <si>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</si>
  <si>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</si>
  <si>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</si>
  <si>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</si>
  <si>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</si>
  <si>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</si>
  <si>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</si>
  <si>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</si>
  <si>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</si>
  <si>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</si>
  <si>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</si>
  <si>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</si>
  <si>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</si>
  <si>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</si>
  <si>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</si>
  <si>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</si>
  <si>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</si>
  <si>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</si>
  <si>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</si>
  <si>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</si>
  <si>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</si>
  <si>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</si>
  <si>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</si>
  <si>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</si>
  <si>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</si>
  <si>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</si>
  <si>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</si>
  <si>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</si>
  <si>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</si>
  <si>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</si>
  <si>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</si>
  <si>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</si>
  <si>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</si>
  <si>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</si>
  <si>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</si>
  <si>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</si>
  <si>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</si>
  <si>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</si>
  <si>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</si>
  <si>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</si>
  <si>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</si>
  <si>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</si>
  <si>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</si>
  <si>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</si>
  <si>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</si>
  <si>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</si>
  <si>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</si>
  <si>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</si>
  <si>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</si>
  <si>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</si>
  <si>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</si>
  <si>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</si>
  <si>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</si>
  <si>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</si>
  <si>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</si>
  <si>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</si>
  <si>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</si>
  <si>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</si>
  <si>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</si>
  <si>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</si>
  <si>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</si>
  <si>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</si>
  <si>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</si>
  <si>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</si>
  <si>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</si>
  <si>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</si>
  <si>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</si>
  <si>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</si>
  <si>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</si>
  <si>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</si>
  <si>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</si>
  <si>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</si>
  <si>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</si>
  <si>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</si>
  <si>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</si>
  <si>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</si>
  <si>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</si>
  <si>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</si>
  <si>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</si>
  <si>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</si>
  <si>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</si>
  <si>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</si>
  <si>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</si>
  <si>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</si>
  <si>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</si>
  <si>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</si>
  <si>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</si>
  <si>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</si>
  <si>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</si>
  <si>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</si>
  <si>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</si>
  <si>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</si>
  <si>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</si>
  <si>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</si>
  <si>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</si>
  <si>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</si>
  <si>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</si>
  <si>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</si>
  <si>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</si>
  <si>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</si>
  <si>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</si>
  <si>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</si>
  <si>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</si>
  <si>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</si>
  <si>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</si>
  <si>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</si>
  <si>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</si>
  <si>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</si>
  <si>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</si>
  <si>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</si>
  <si>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</si>
  <si>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</si>
  <si>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</si>
  <si>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</si>
  <si>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</si>
  <si>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</si>
  <si>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</si>
  <si>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</si>
  <si>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</si>
  <si>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</si>
  <si>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</si>
  <si>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</si>
  <si>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</si>
  <si>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</si>
  <si>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</si>
  <si>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</si>
  <si>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</si>
  <si>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</si>
  <si>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</si>
  <si>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</si>
  <si>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</si>
  <si>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</si>
  <si>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</si>
  <si>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</si>
  <si>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</si>
  <si>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</si>
  <si>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</si>
  <si>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</si>
  <si>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</si>
  <si>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</si>
  <si>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</si>
  <si>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</si>
  <si>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</si>
  <si>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</si>
  <si>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</si>
  <si>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</si>
  <si>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</si>
  <si>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</si>
  <si>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</si>
  <si>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</si>
  <si>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</si>
  <si>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</si>
  <si>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</si>
  <si>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</si>
  <si>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</si>
  <si>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</si>
  <si>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</si>
  <si>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</si>
  <si>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</si>
  <si>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</si>
  <si>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</si>
  <si>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</si>
  <si>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</si>
  <si>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</si>
  <si>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</si>
  <si>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</si>
  <si>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</si>
  <si>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</si>
  <si>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</si>
  <si>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</si>
  <si>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</si>
  <si>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</si>
  <si>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</si>
  <si>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</si>
  <si>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</si>
  <si>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</si>
  <si>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</si>
  <si>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</si>
  <si>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</si>
  <si>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</si>
  <si>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</si>
  <si>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</si>
  <si>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</si>
  <si>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</si>
  <si>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</si>
  <si>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</si>
  <si>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</si>
  <si>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</si>
  <si>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</si>
  <si>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</si>
  <si>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</si>
  <si>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</si>
  <si>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</si>
  <si>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</si>
  <si>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</si>
  <si>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</si>
  <si>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</si>
  <si>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</si>
  <si>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</si>
  <si>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</si>
  <si>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</si>
  <si>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</si>
  <si>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</si>
  <si>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</si>
  <si>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</si>
  <si>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</si>
  <si>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</si>
  <si>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</si>
  <si>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</si>
  <si>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</si>
  <si>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</si>
  <si>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</si>
  <si>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</si>
  <si>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</si>
  <si>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</si>
  <si>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</si>
  <si>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</si>
  <si>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</si>
  <si>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</si>
  <si>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</si>
  <si>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</si>
  <si>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</si>
  <si>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</si>
  <si>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</si>
  <si>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</si>
  <si>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</si>
  <si>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</si>
  <si>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</si>
  <si>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</si>
  <si>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</si>
  <si>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</si>
  <si>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</si>
  <si>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</si>
  <si>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</si>
  <si>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</si>
  <si>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</si>
  <si>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</si>
  <si>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</si>
  <si>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</si>
  <si>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</si>
  <si>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</si>
  <si>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</si>
  <si>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</si>
  <si>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</si>
  <si>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</si>
  <si>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</si>
  <si>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</si>
  <si>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</si>
  <si>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</si>
  <si>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</si>
  <si>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</si>
  <si>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</si>
  <si>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</si>
  <si>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</si>
  <si>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</si>
  <si>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</si>
  <si>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</si>
  <si>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</si>
  <si>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</si>
  <si>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</si>
  <si>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</si>
  <si>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</si>
  <si>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</si>
  <si>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</si>
  <si>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</si>
  <si>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</si>
  <si>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</si>
  <si>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</si>
  <si>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</si>
  <si>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</si>
  <si>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</si>
  <si>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</si>
  <si>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</si>
  <si>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</si>
  <si>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</si>
  <si>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</si>
  <si>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</si>
  <si>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</si>
  <si>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</si>
  <si>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</si>
  <si>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</si>
  <si>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</si>
  <si>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</si>
  <si>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</si>
  <si>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</si>
  <si>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</si>
  <si>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</si>
  <si>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</si>
  <si>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</si>
  <si>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</si>
  <si>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</si>
  <si>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</si>
  <si>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</si>
  <si>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</si>
  <si>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</si>
  <si>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</si>
  <si>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</si>
  <si>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</si>
  <si>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</si>
  <si>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</si>
  <si>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</si>
  <si>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</si>
  <si>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</si>
  <si>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</si>
  <si>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</si>
  <si>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</si>
  <si>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</si>
  <si>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</si>
  <si>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</si>
  <si>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</si>
  <si>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</si>
  <si>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</si>
  <si>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</si>
  <si>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</si>
  <si>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</si>
  <si>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</si>
  <si>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</si>
  <si>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</si>
  <si>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</si>
  <si>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</si>
  <si>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</si>
  <si>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</si>
  <si>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</si>
  <si>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</si>
  <si>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</si>
  <si>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</si>
  <si>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</si>
  <si>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</si>
  <si>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</si>
  <si>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</si>
  <si>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</si>
  <si>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</si>
  <si>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</si>
  <si>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</si>
  <si>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</si>
  <si>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</si>
  <si>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</si>
  <si>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</si>
  <si>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</si>
  <si>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</si>
  <si>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</si>
  <si>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</si>
  <si>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</si>
  <si>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</si>
  <si>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</si>
  <si>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</si>
  <si>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</si>
  <si>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</si>
  <si>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</si>
  <si>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</si>
  <si>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</si>
  <si>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</si>
  <si>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</si>
  <si>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</si>
  <si>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</si>
  <si>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</si>
  <si>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</si>
  <si>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</si>
  <si>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</si>
  <si>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</si>
  <si>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</si>
  <si>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</si>
  <si>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</si>
  <si>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</si>
  <si>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</si>
  <si>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</si>
  <si>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</si>
  <si>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</si>
  <si>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</si>
  <si>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</si>
  <si>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</si>
  <si>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</si>
  <si>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</si>
  <si>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</si>
  <si>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</si>
  <si>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</si>
  <si>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</si>
  <si>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</si>
  <si>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</si>
  <si>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</si>
  <si>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</si>
  <si>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</si>
  <si>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</si>
  <si>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</si>
  <si>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</si>
  <si>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</si>
  <si>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</si>
  <si>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</si>
  <si>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</si>
  <si>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</si>
  <si>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</si>
  <si>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</si>
  <si>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</si>
  <si>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</si>
  <si>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</si>
  <si>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</si>
  <si>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</si>
  <si>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</si>
  <si>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</si>
  <si>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</si>
  <si>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</si>
  <si>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</si>
  <si>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</si>
  <si>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</si>
  <si>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</si>
  <si>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</si>
  <si>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</si>
  <si>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</si>
  <si>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</si>
  <si>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</si>
  <si>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</si>
  <si>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</si>
  <si>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</si>
  <si>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</si>
  <si>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</si>
  <si>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</si>
  <si>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</si>
  <si>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</si>
  <si>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</si>
  <si>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</si>
  <si>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</si>
  <si>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</si>
  <si>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</si>
  <si>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</si>
  <si>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</si>
  <si>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</si>
  <si>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</si>
  <si>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</si>
  <si>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</si>
  <si>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</si>
  <si>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</si>
  <si>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</si>
  <si>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</si>
  <si>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</si>
  <si>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</si>
  <si>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</si>
  <si>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</si>
  <si>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</si>
  <si>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</si>
  <si>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</si>
  <si>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</si>
  <si>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</si>
  <si>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</si>
  <si>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</si>
  <si>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</si>
  <si>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</si>
  <si>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</si>
  <si>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</si>
  <si>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</si>
  <si>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</si>
  <si>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</si>
  <si>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</si>
  <si>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</si>
  <si>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</si>
  <si>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</si>
  <si>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</si>
  <si>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</si>
  <si>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</si>
  <si>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</si>
  <si>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</si>
  <si>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</si>
  <si>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</si>
  <si>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</si>
  <si>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</si>
  <si>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</si>
  <si>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</si>
  <si>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</si>
  <si>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</si>
  <si>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</si>
  <si>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</si>
  <si>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</si>
  <si>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</si>
  <si>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</si>
  <si>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</si>
  <si>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</si>
  <si>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</si>
  <si>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</si>
  <si>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</si>
  <si>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</si>
  <si>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</si>
  <si>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</si>
  <si>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</si>
  <si>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</si>
  <si>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</si>
  <si>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</si>
  <si>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</si>
  <si>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</si>
  <si>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</si>
  <si>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</si>
  <si>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</si>
  <si>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</si>
  <si>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</si>
  <si>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</si>
  <si>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</si>
  <si>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</si>
  <si>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</si>
  <si>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</si>
  <si>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</si>
  <si>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</si>
  <si>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</si>
  <si>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</si>
  <si>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</si>
  <si>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</si>
  <si>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</si>
  <si>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</si>
  <si>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</si>
  <si>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</si>
  <si>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</si>
  <si>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</si>
  <si>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</si>
  <si>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</si>
  <si>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</si>
  <si>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</si>
  <si>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</si>
  <si>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</si>
  <si>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</si>
  <si>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</si>
  <si>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</si>
  <si>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</si>
  <si>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</si>
  <si>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</si>
  <si>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</si>
  <si>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</si>
  <si>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</si>
  <si>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</si>
  <si>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</si>
  <si>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</si>
  <si>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</si>
  <si>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</si>
  <si>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</si>
  <si>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</si>
  <si>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</si>
  <si>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</si>
  <si>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</si>
  <si>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</si>
  <si>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</si>
  <si>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</si>
  <si>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</si>
  <si>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</si>
  <si>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</si>
  <si>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</si>
  <si>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</si>
  <si>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</si>
  <si>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</si>
  <si>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</si>
  <si>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</si>
  <si>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</si>
  <si>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</si>
  <si>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</si>
  <si>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</si>
  <si>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</si>
  <si>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</si>
  <si>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</si>
  <si>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</si>
  <si>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</si>
  <si>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</si>
  <si>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</si>
  <si>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</si>
  <si>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</si>
  <si>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</si>
  <si>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</si>
  <si>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</si>
  <si>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</si>
  <si>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</si>
  <si>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</si>
  <si>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</si>
  <si>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</si>
  <si>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</si>
  <si>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</si>
  <si>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</si>
  <si>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</si>
  <si>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</si>
  <si>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</si>
  <si>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</si>
  <si>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</si>
  <si>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</si>
  <si>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</si>
  <si>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</si>
  <si>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</si>
  <si>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</si>
  <si>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</si>
  <si>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</si>
  <si>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</si>
  <si>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</si>
  <si>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</si>
  <si>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</si>
  <si>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</si>
  <si>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</si>
  <si>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</si>
  <si>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</si>
  <si>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</si>
  <si>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</si>
  <si>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</si>
  <si>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</si>
  <si>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</si>
  <si>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</si>
  <si>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</si>
  <si>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</si>
  <si>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</si>
  <si>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</si>
  <si>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</si>
  <si>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</si>
  <si>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</si>
  <si>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</si>
  <si>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</si>
  <si>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</si>
  <si>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</si>
  <si>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</si>
  <si>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</si>
  <si>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</si>
  <si>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</si>
  <si>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</si>
  <si>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</si>
  <si>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</si>
  <si>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</si>
  <si>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</si>
  <si>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</si>
  <si>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</si>
  <si>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</si>
  <si>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</si>
  <si>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</si>
  <si>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</si>
  <si>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</si>
  <si>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</si>
  <si>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</si>
  <si>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</si>
  <si>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</si>
  <si>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</si>
  <si>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</si>
  <si>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</si>
  <si>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</si>
  <si>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</si>
  <si>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</si>
  <si>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</si>
  <si>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</si>
  <si>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</si>
  <si>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</si>
  <si>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</si>
  <si>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</si>
  <si>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</si>
  <si>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</si>
  <si>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</si>
  <si>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</si>
  <si>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</si>
  <si>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</si>
  <si>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</si>
  <si>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</si>
  <si>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</si>
  <si>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</si>
  <si>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</si>
  <si>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</si>
  <si>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</si>
  <si>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</si>
  <si>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</si>
  <si>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</si>
  <si>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</si>
  <si>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</si>
  <si>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</si>
  <si>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</si>
  <si>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</si>
  <si>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</si>
  <si>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</si>
  <si>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</si>
  <si>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</si>
  <si>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</si>
  <si>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</si>
  <si>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</si>
  <si>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</si>
  <si>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</si>
  <si>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</si>
  <si>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</si>
  <si>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</si>
  <si>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</si>
  <si>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</si>
  <si>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</si>
  <si>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</si>
  <si>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</si>
  <si>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</si>
  <si>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</si>
  <si>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</si>
  <si>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</si>
  <si>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</si>
  <si>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</si>
  <si>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</si>
  <si>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</si>
  <si>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</si>
  <si>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</si>
  <si>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</si>
  <si>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</si>
  <si>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</si>
  <si>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</si>
  <si>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</si>
  <si>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</si>
  <si>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</si>
  <si>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</si>
  <si>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</si>
  <si>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</si>
  <si>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</si>
  <si>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</si>
  <si>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</si>
  <si>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</si>
  <si>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</si>
  <si>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</si>
  <si>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</si>
  <si>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</si>
  <si>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</si>
  <si>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</si>
  <si>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</si>
  <si>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</si>
  <si>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</si>
  <si>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</si>
  <si>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</si>
  <si>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</si>
  <si>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</si>
  <si>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</si>
  <si>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</si>
  <si>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</si>
  <si>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</si>
  <si>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</si>
  <si>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</si>
  <si>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</si>
  <si>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</si>
  <si>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</si>
  <si>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</si>
  <si>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</si>
  <si>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</si>
  <si>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</si>
  <si>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</si>
  <si>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</si>
  <si>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</si>
  <si>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</si>
  <si>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</si>
  <si>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</si>
  <si>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</si>
  <si>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</si>
  <si>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</si>
  <si>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</si>
  <si>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</si>
  <si>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</si>
  <si>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</si>
  <si>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</si>
  <si>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</si>
  <si>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</si>
  <si>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</si>
  <si>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</si>
  <si>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</si>
  <si>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</si>
  <si>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</si>
  <si>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</si>
  <si>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</si>
  <si>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</si>
  <si>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</si>
  <si>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</si>
  <si>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</si>
  <si>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</si>
  <si>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</si>
  <si>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</si>
  <si>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</si>
  <si>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</si>
  <si>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</si>
  <si>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</si>
  <si>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</si>
  <si>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</si>
  <si>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</si>
  <si>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</si>
  <si>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</si>
  <si>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</si>
  <si>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</si>
  <si>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</si>
  <si>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</si>
  <si>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</si>
  <si>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</si>
  <si>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</si>
  <si>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</si>
  <si>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</si>
  <si>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</si>
  <si>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</si>
  <si>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</si>
  <si>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</si>
  <si>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</si>
  <si>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</si>
  <si>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</si>
  <si>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</si>
  <si>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</si>
  <si>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</si>
  <si>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</si>
  <si>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</si>
  <si>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</si>
  <si>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</si>
  <si>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</si>
  <si>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</si>
  <si>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</si>
  <si>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</si>
  <si>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</si>
  <si>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</si>
  <si>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</si>
  <si>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</si>
  <si>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</si>
  <si>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</si>
  <si>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</si>
  <si>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</si>
  <si>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</si>
  <si>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</si>
  <si>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</si>
  <si>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</si>
  <si>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</si>
  <si>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</si>
  <si>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</si>
  <si>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</si>
  <si>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</si>
  <si>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</si>
  <si>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</si>
  <si>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</si>
  <si>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</si>
  <si>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</si>
  <si>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</si>
  <si>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</si>
  <si>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</si>
  <si>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</si>
  <si>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</si>
  <si>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</si>
  <si>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</si>
  <si>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</si>
  <si>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</si>
  <si>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</si>
  <si>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</si>
  <si>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</si>
  <si>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</si>
  <si>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</si>
  <si>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</si>
  <si>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</si>
  <si>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</si>
  <si>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</si>
  <si>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</si>
  <si>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</si>
  <si>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</si>
  <si>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</si>
  <si>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</si>
  <si>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</si>
  <si>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</si>
  <si>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</si>
  <si>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</si>
  <si>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</si>
  <si>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</si>
  <si>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</si>
  <si>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</si>
  <si>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</si>
  <si>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</si>
  <si>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</si>
  <si>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</si>
  <si>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</si>
  <si>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</si>
  <si>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</si>
  <si>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</si>
  <si>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</si>
  <si>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</si>
  <si>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</si>
  <si>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</si>
  <si>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</si>
  <si>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</si>
  <si>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</si>
  <si>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</si>
  <si>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</si>
  <si>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</si>
  <si>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</si>
  <si>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</si>
  <si>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</si>
  <si>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</si>
  <si>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</si>
  <si>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</si>
  <si>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</si>
  <si>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</si>
  <si>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</si>
  <si>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</si>
  <si>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</si>
  <si>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</si>
  <si>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</si>
  <si>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</si>
  <si>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</si>
  <si>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</si>
  <si>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</si>
  <si>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</si>
  <si>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</si>
  <si>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</si>
  <si>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</si>
  <si>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</si>
  <si>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</si>
  <si>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</si>
  <si>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</si>
  <si>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</si>
  <si>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</si>
  <si>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</si>
  <si>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</si>
  <si>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</si>
  <si>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</si>
  <si>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</si>
  <si>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</si>
  <si>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</si>
  <si>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</si>
  <si>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</si>
  <si>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</si>
  <si>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</si>
  <si>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</si>
  <si>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</si>
  <si>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</si>
  <si>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</si>
  <si>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</si>
  <si>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</si>
  <si>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</si>
  <si>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</si>
  <si>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</si>
  <si>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</si>
  <si>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</si>
  <si>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</si>
  <si>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</si>
  <si>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</si>
  <si>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</si>
  <si>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</si>
  <si>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</si>
  <si>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</si>
  <si>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</si>
  <si>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</si>
  <si>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</si>
  <si>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</si>
  <si>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</si>
  <si>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</si>
  <si>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</si>
  <si>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</si>
  <si>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</si>
  <si>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</si>
  <si>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</si>
  <si>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</si>
  <si>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</si>
  <si>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</si>
  <si>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</si>
  <si>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</si>
  <si>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</si>
  <si>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</si>
  <si>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</si>
  <si>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</si>
  <si>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</si>
  <si>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</si>
  <si>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</si>
  <si>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</si>
  <si>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</si>
  <si>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</si>
  <si>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</si>
  <si>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</si>
  <si>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</si>
  <si>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</si>
  <si>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</si>
  <si>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</si>
  <si>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</si>
  <si>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</si>
  <si>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</si>
  <si>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</si>
  <si>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</si>
  <si>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</si>
  <si>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</si>
  <si>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</si>
  <si>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</si>
  <si>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</si>
  <si>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</si>
  <si>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</si>
  <si>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</si>
  <si>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</si>
  <si>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</si>
  <si>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</si>
  <si>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</si>
  <si>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</si>
  <si>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</si>
  <si>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</si>
  <si>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</si>
  <si>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</si>
  <si>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</si>
  <si>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</si>
  <si>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</si>
  <si>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</si>
  <si>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</si>
  <si>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</si>
  <si>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</si>
  <si>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</si>
  <si>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</si>
  <si>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</si>
  <si>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</si>
  <si>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</si>
  <si>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</si>
  <si>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</si>
  <si>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</si>
  <si>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</si>
  <si>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</si>
  <si>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</si>
  <si>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</si>
  <si>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</si>
  <si>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</si>
  <si>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</si>
  <si>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</si>
  <si>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</si>
  <si>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</si>
  <si>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</si>
  <si>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</si>
  <si>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</si>
  <si>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</si>
  <si>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</si>
  <si>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</si>
  <si>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</si>
  <si>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</si>
  <si>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</si>
  <si>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</si>
  <si>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</si>
  <si>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</si>
  <si>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</si>
  <si>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</si>
  <si>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</si>
  <si>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</si>
  <si>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</si>
  <si>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</si>
  <si>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</si>
  <si>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</si>
  <si>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</si>
  <si>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</si>
  <si>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</si>
  <si>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</si>
  <si>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</si>
  <si>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</si>
  <si>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</si>
  <si>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</si>
  <si>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</si>
  <si>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</si>
  <si>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</si>
  <si>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</si>
  <si>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</si>
  <si>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</si>
  <si>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</si>
  <si>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</si>
  <si>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</si>
  <si>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</si>
  <si>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</si>
  <si>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</si>
  <si>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</si>
  <si>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</si>
  <si>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</si>
  <si>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</si>
  <si>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</si>
  <si>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</si>
  <si>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</si>
  <si>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</si>
  <si>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</si>
  <si>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</si>
  <si>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</si>
  <si>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</si>
  <si>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</si>
  <si>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</si>
  <si>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</si>
  <si>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</si>
  <si>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</si>
  <si>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</si>
  <si>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</si>
  <si>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</si>
  <si>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</si>
  <si>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</si>
  <si>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</si>
  <si>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</si>
  <si>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</si>
  <si>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</si>
  <si>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</si>
  <si>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</si>
  <si>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</si>
  <si>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</si>
  <si>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</si>
  <si>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</si>
  <si>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</si>
  <si>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</si>
  <si>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</si>
  <si>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</si>
  <si>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</si>
  <si>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</si>
  <si>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</si>
  <si>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</si>
  <si>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</si>
  <si>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</si>
  <si>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</si>
  <si>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</si>
  <si>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</si>
  <si>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</si>
  <si>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</si>
  <si>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</si>
  <si>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</si>
  <si>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</si>
  <si>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</si>
  <si>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</si>
  <si>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</si>
  <si>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</si>
  <si>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</si>
  <si>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</si>
  <si>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</si>
  <si>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</si>
  <si>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</si>
  <si>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</si>
  <si>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</si>
  <si>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</si>
  <si>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</si>
  <si>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</si>
  <si>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</si>
  <si>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</si>
  <si>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</si>
  <si>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</si>
  <si>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</si>
  <si>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</si>
  <si>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</si>
  <si>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</si>
  <si>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</si>
  <si>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</si>
  <si>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</si>
  <si>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</si>
  <si>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</si>
  <si>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</si>
  <si>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</si>
  <si>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</si>
  <si>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</si>
  <si>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</si>
  <si>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</si>
  <si>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</si>
  <si>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</si>
  <si>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</si>
  <si>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</si>
  <si>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</si>
  <si>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</si>
  <si>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</si>
  <si>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</si>
  <si>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</si>
  <si>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</si>
  <si>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</si>
  <si>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</si>
  <si>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</si>
  <si>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</si>
  <si>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</si>
  <si>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</si>
  <si>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</si>
  <si>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</si>
  <si>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</si>
  <si>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</si>
  <si>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</si>
  <si>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</si>
  <si>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</si>
  <si>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</si>
  <si>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</si>
  <si>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</si>
  <si>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</si>
  <si>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</si>
  <si>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</si>
  <si>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</si>
  <si>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</si>
  <si>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</si>
  <si>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</si>
  <si>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</si>
  <si>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</si>
  <si>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</si>
  <si>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</si>
  <si>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</si>
  <si>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</si>
  <si>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</si>
  <si>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</si>
  <si>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</si>
  <si>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</si>
  <si>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</si>
  <si>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</si>
  <si>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</si>
  <si>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</si>
  <si>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</si>
  <si>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</si>
  <si>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</si>
  <si>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</si>
  <si>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</si>
  <si>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</si>
  <si>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</si>
  <si>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</si>
  <si>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</si>
  <si>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</si>
  <si>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</si>
  <si>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</si>
  <si>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</si>
  <si>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</si>
  <si>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</si>
  <si>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</si>
  <si>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</si>
  <si>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</si>
  <si>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</si>
  <si>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</si>
  <si>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</si>
  <si>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</si>
  <si>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</si>
  <si>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</si>
  <si>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</si>
  <si>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</si>
  <si>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</si>
  <si>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</si>
  <si>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</si>
  <si>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</si>
  <si>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</si>
  <si>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</si>
  <si>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</si>
  <si>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</si>
  <si>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</si>
  <si>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</si>
  <si>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</si>
  <si>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</si>
  <si>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</si>
  <si>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</si>
  <si>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</si>
  <si>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</si>
  <si>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</si>
  <si>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</si>
  <si>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</si>
  <si>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</si>
  <si>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</si>
  <si>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</si>
  <si>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</si>
  <si>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</si>
  <si>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</si>
  <si>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</si>
  <si>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</si>
  <si>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</si>
  <si>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</si>
  <si>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</si>
  <si>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</si>
  <si>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</si>
  <si>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</si>
  <si>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</si>
  <si>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</si>
  <si>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</si>
  <si>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</si>
  <si>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</si>
  <si>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</si>
  <si>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</si>
  <si>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</si>
  <si>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</si>
  <si>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</si>
  <si>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</si>
  <si>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</si>
  <si>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</si>
  <si>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</si>
  <si>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</si>
  <si>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</si>
  <si>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</si>
  <si>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</si>
  <si>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</si>
  <si>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</si>
  <si>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</si>
  <si>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</si>
  <si>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</si>
  <si>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</si>
  <si>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</si>
  <si>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</si>
  <si>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</si>
  <si>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</si>
  <si>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</si>
  <si>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</si>
  <si>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</si>
  <si>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</si>
  <si>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</si>
  <si>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</si>
  <si>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</si>
  <si>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</si>
  <si>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</si>
  <si>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</si>
  <si>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</si>
  <si>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</si>
  <si>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</si>
  <si>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</si>
  <si>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</si>
  <si>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</si>
  <si>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</si>
  <si>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</si>
  <si>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</si>
  <si>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</si>
  <si>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</si>
  <si>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</si>
  <si>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</si>
  <si>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</si>
  <si>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</si>
  <si>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</si>
  <si>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</si>
  <si>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</si>
  <si>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</si>
  <si>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</si>
  <si>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</si>
  <si>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</si>
  <si>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</si>
  <si>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</si>
  <si>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</si>
  <si>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</si>
  <si>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</si>
  <si>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</si>
  <si>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</si>
  <si>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</si>
  <si>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</si>
  <si>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</si>
  <si>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</si>
  <si>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</si>
  <si>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</si>
  <si>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</si>
  <si>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</si>
  <si>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</si>
  <si>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</si>
  <si>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</si>
  <si>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</si>
  <si>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</si>
  <si>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</si>
  <si>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</si>
  <si>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</si>
  <si>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</si>
  <si>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</si>
  <si>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</si>
  <si>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</si>
  <si>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</si>
  <si>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</si>
  <si>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</si>
  <si>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</si>
  <si>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</si>
  <si>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</si>
  <si>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</si>
  <si>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</si>
  <si>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</si>
  <si>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</si>
  <si>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</si>
  <si>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</si>
  <si>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</si>
  <si>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</si>
  <si>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</si>
  <si>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</si>
  <si>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</si>
  <si>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</si>
  <si>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</si>
  <si>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</si>
  <si>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</si>
  <si>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</si>
  <si>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</si>
  <si>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</si>
  <si>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</si>
  <si>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</si>
  <si>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</si>
  <si>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</si>
  <si>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</si>
  <si>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</si>
  <si>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</si>
  <si>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</si>
  <si>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</si>
  <si>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</si>
  <si>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</si>
  <si>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</si>
  <si>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</si>
  <si>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</si>
  <si>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</si>
  <si>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</si>
  <si>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</si>
  <si>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</si>
  <si>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</si>
  <si>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</si>
  <si>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</si>
  <si>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</si>
  <si>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</si>
  <si>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</si>
  <si>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</si>
  <si>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</si>
  <si>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</si>
  <si>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</si>
  <si>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</si>
  <si>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</si>
  <si>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</si>
  <si>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</si>
  <si>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</si>
  <si>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</si>
  <si>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</si>
  <si>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</si>
  <si>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</si>
  <si>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</si>
  <si>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</si>
  <si>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</si>
  <si>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</si>
  <si>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</si>
  <si>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</si>
  <si>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</si>
  <si>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</si>
  <si>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</si>
  <si>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</si>
  <si>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</si>
  <si>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</si>
  <si>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</si>
  <si>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</si>
  <si>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</si>
  <si>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</si>
  <si>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</si>
  <si>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</si>
  <si>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</si>
  <si>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</si>
  <si>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</si>
  <si>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</si>
  <si>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</si>
  <si>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</si>
  <si>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</si>
  <si>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</si>
  <si>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</si>
  <si>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</si>
  <si>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</si>
  <si>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</si>
  <si>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</si>
  <si>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</si>
  <si>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</si>
  <si>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</si>
  <si>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</si>
  <si>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</si>
  <si>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</si>
  <si>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</si>
  <si>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</si>
  <si>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</si>
  <si>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</si>
  <si>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</si>
  <si>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</si>
  <si>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</si>
  <si>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</si>
  <si>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</si>
  <si>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</si>
  <si>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</si>
  <si>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</si>
  <si>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</si>
  <si>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</si>
  <si>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</si>
  <si>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</si>
  <si>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</si>
  <si>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</si>
  <si>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</si>
  <si>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</si>
  <si>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</si>
  <si>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</si>
  <si>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</si>
  <si>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</si>
  <si>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</si>
  <si>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</si>
  <si>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</si>
  <si>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</si>
  <si>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</si>
  <si>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</si>
  <si>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</si>
  <si>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</si>
  <si>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</si>
  <si>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</si>
  <si>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</si>
  <si>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</si>
  <si>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</si>
  <si>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</si>
  <si>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</si>
  <si>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</si>
  <si>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</si>
  <si>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</si>
  <si>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</si>
  <si>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</si>
  <si>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</si>
  <si>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</si>
  <si>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</si>
  <si>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</si>
  <si>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</si>
  <si>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</si>
  <si>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</si>
  <si>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</si>
  <si>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</si>
  <si>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</si>
  <si>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</si>
  <si>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</si>
  <si>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</si>
  <si>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</si>
  <si>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</si>
  <si>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</si>
  <si>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</si>
  <si>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</si>
  <si>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</si>
  <si>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</si>
  <si>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</si>
  <si>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</si>
  <si>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</si>
  <si>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</si>
  <si>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</si>
  <si>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</si>
  <si>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</si>
  <si>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</si>
  <si>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</si>
  <si>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</si>
  <si>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</si>
  <si>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</si>
  <si>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</si>
  <si>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</si>
  <si>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</si>
  <si>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</si>
  <si>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</si>
  <si>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</si>
  <si>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</si>
  <si>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</si>
  <si>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</si>
  <si>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</si>
  <si>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</si>
  <si>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</si>
  <si>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</si>
  <si>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</si>
  <si>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</si>
  <si>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</si>
  <si>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</si>
  <si>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</si>
  <si>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</si>
  <si>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</si>
  <si>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</si>
  <si>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</si>
  <si>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</si>
  <si>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</si>
  <si>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</si>
  <si>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</si>
  <si>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</si>
  <si>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</si>
  <si>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</si>
  <si>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</si>
  <si>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</si>
  <si>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</si>
  <si>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</si>
  <si>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</si>
  <si>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</si>
  <si>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</si>
  <si>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</si>
  <si>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</si>
  <si>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</si>
  <si>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</si>
  <si>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</si>
  <si>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</si>
  <si>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</si>
  <si>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</si>
  <si>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</si>
  <si>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</si>
  <si>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</si>
  <si>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</si>
  <si>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</si>
  <si>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</si>
  <si>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</si>
  <si>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</si>
  <si>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</si>
  <si>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</si>
  <si>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</si>
  <si>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</si>
  <si>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</si>
  <si>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</si>
  <si>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</si>
  <si>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</si>
  <si>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</si>
  <si>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</si>
  <si>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</si>
  <si>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</si>
  <si>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</si>
  <si>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</si>
  <si>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</si>
  <si>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</si>
  <si>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</si>
  <si>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</si>
  <si>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</si>
  <si>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</si>
  <si>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</si>
  <si>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</si>
  <si>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</si>
  <si>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</si>
  <si>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</si>
  <si>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</si>
  <si>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</si>
  <si>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</si>
  <si>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</si>
  <si>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</si>
  <si>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</si>
  <si>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</si>
  <si>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</si>
  <si>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</si>
  <si>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</si>
  <si>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</si>
  <si>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</si>
  <si>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</si>
  <si>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</si>
  <si>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</si>
  <si>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</si>
  <si>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</si>
  <si>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</si>
  <si>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</si>
  <si>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</si>
  <si>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</si>
  <si>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</si>
  <si>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</si>
  <si>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</si>
  <si>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</si>
  <si>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</si>
  <si>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</si>
  <si>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</si>
  <si>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</si>
  <si>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</si>
  <si>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</si>
  <si>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</si>
  <si>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</si>
  <si>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</si>
  <si>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</si>
  <si>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</si>
  <si>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</si>
  <si>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</si>
  <si>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</si>
  <si>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</si>
  <si>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</si>
  <si>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</si>
  <si>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</si>
  <si>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</si>
  <si>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</si>
  <si>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</si>
  <si>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</si>
  <si>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</si>
  <si>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</si>
  <si>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</si>
  <si>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</si>
  <si>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</si>
  <si>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</si>
  <si>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</si>
  <si>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</si>
  <si>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</si>
  <si>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</si>
  <si>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</si>
  <si>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</si>
  <si>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</si>
  <si>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</si>
  <si>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</si>
  <si>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</si>
  <si>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</si>
  <si>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</si>
  <si>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</si>
  <si>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</si>
  <si>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</si>
  <si>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</si>
  <si>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</si>
  <si>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</si>
  <si>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</si>
  <si>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</si>
  <si>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</si>
  <si>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</si>
  <si>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</si>
  <si>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</si>
  <si>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</si>
  <si>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</si>
  <si>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</si>
  <si>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</si>
  <si>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</si>
  <si>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</si>
  <si>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</si>
  <si>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</si>
  <si>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</si>
  <si>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</si>
  <si>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</si>
  <si>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</si>
  <si>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</si>
  <si>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</si>
  <si>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</si>
  <si>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</si>
  <si>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</si>
  <si>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</si>
  <si>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</si>
  <si>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</si>
  <si>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</si>
  <si>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</si>
  <si>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</si>
  <si>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</si>
  <si>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</si>
  <si>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</si>
  <si>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</si>
  <si>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</si>
  <si>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</si>
  <si>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</si>
  <si>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</si>
  <si>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</si>
  <si>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</si>
  <si>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</si>
  <si>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</si>
  <si>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</si>
  <si>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</si>
  <si>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</si>
  <si>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</si>
  <si>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</si>
  <si>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</si>
  <si>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</si>
  <si>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</si>
  <si>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</si>
  <si>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</si>
  <si>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</si>
  <si>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</si>
  <si>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</si>
  <si>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</si>
  <si>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</si>
  <si>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</si>
  <si>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</si>
  <si>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</si>
  <si>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</si>
  <si>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</si>
  <si>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</si>
  <si>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</si>
  <si>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</si>
  <si>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</si>
  <si>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</si>
  <si>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</si>
  <si>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</si>
  <si>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</si>
  <si>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</si>
  <si>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</si>
  <si>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</si>
  <si>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</si>
  <si>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</si>
  <si>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</si>
  <si>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</si>
  <si>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</si>
  <si>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</si>
  <si>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</si>
  <si>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</si>
  <si>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</si>
  <si>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</si>
  <si>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</si>
  <si>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</si>
  <si>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</si>
  <si>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</si>
  <si>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</si>
  <si>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</si>
  <si>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</si>
  <si>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</si>
  <si>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</si>
  <si>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</si>
  <si>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</si>
  <si>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</si>
  <si>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</si>
  <si>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</si>
  <si>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</si>
  <si>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</si>
  <si>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</si>
  <si>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</si>
  <si>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</si>
  <si>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</si>
  <si>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</si>
  <si>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</si>
  <si>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</si>
  <si>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</si>
  <si>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</si>
  <si>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</si>
  <si>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</si>
  <si>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</si>
  <si>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</si>
  <si>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</si>
  <si>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</si>
  <si>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</si>
  <si>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</si>
  <si>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</si>
  <si>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</si>
  <si>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</si>
  <si>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</si>
  <si>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</si>
  <si>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</si>
  <si>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</si>
  <si>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</si>
  <si>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</si>
  <si>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</si>
  <si>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</si>
  <si>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</si>
  <si>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</si>
  <si>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</si>
  <si>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</si>
  <si>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</si>
  <si>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</si>
  <si>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</si>
  <si>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</si>
  <si>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</si>
  <si>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</si>
  <si>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</si>
  <si>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</si>
  <si>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</si>
  <si>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</si>
  <si>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</si>
  <si>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</si>
  <si>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</si>
  <si>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</si>
  <si>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</si>
  <si>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</si>
  <si>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</si>
  <si>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</si>
  <si>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</si>
  <si>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</si>
  <si>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</si>
  <si>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</si>
  <si>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</si>
  <si>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</si>
  <si>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</si>
  <si>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</si>
  <si>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</si>
  <si>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</si>
  <si>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</si>
  <si>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</si>
  <si>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</si>
  <si>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</si>
  <si>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</si>
  <si>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</si>
  <si>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</si>
  <si>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</si>
  <si>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</si>
  <si>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</si>
  <si>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</si>
  <si>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</si>
  <si>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</si>
  <si>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</si>
  <si>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</si>
  <si>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</si>
  <si>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</si>
  <si>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</si>
  <si>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</si>
  <si>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</si>
  <si>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</si>
  <si>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</si>
  <si>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</si>
  <si>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</si>
  <si>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</si>
  <si>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</si>
  <si>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</si>
  <si>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</si>
  <si>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</si>
  <si>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</si>
  <si>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</si>
  <si>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</si>
  <si>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</si>
  <si>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</si>
  <si>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</si>
  <si>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</si>
  <si>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</si>
  <si>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</si>
  <si>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</si>
  <si>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</si>
  <si>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</si>
  <si>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</si>
  <si>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</si>
  <si>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</si>
  <si>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</si>
  <si>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</si>
  <si>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</si>
  <si>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</si>
  <si>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</si>
  <si>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</si>
  <si>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</si>
  <si>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</si>
  <si>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</si>
  <si>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</si>
  <si>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</si>
  <si>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</si>
  <si>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</si>
  <si>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</si>
  <si>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</si>
  <si>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</si>
  <si>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</si>
  <si>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</si>
  <si>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</si>
  <si>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</si>
  <si>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</si>
  <si>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</si>
  <si>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</si>
  <si>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</si>
  <si>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</si>
  <si>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</si>
  <si>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</si>
  <si>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</si>
  <si>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</si>
  <si>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</si>
  <si>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</si>
  <si>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</si>
  <si>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</si>
  <si>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</si>
  <si>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</si>
  <si>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</si>
  <si>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</si>
  <si>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</si>
  <si>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</si>
  <si>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</si>
  <si>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</si>
  <si>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</si>
  <si>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</si>
  <si>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</si>
  <si>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</si>
  <si>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</si>
  <si>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</si>
  <si>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</si>
  <si>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</si>
  <si>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</si>
  <si>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</si>
  <si>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</si>
  <si>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</si>
  <si>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</si>
  <si>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</si>
  <si>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</si>
  <si>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</si>
  <si>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</si>
  <si>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</si>
  <si>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</si>
  <si>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</si>
  <si>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</si>
  <si>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</si>
  <si>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</si>
  <si>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</si>
  <si>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</si>
  <si>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</si>
  <si>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</si>
  <si>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</si>
  <si>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</si>
  <si>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</si>
  <si>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</si>
  <si>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</si>
  <si>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</si>
  <si>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</si>
  <si>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</si>
  <si>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</si>
  <si>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</si>
  <si>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</si>
  <si>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</si>
  <si>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</si>
  <si>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</si>
  <si>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</si>
  <si>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</si>
  <si>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</si>
  <si>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</si>
  <si>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</si>
  <si>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</si>
  <si>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</si>
  <si>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</si>
  <si>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</si>
  <si>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</si>
  <si>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</si>
  <si>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</si>
  <si>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</si>
  <si>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</si>
  <si>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</si>
  <si>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</si>
  <si>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</si>
  <si>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</si>
  <si>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</si>
  <si>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</si>
  <si>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</si>
  <si>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</si>
  <si>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</si>
  <si>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</si>
  <si>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</si>
  <si>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</si>
  <si>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</si>
  <si>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</si>
  <si>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</si>
  <si>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</si>
  <si>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</si>
  <si>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</si>
  <si>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</si>
  <si>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</si>
  <si>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</si>
  <si>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</si>
  <si>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</si>
  <si>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</si>
  <si>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</si>
  <si>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</si>
  <si>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</si>
  <si>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</si>
  <si>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</si>
  <si>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</si>
  <si>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</si>
  <si>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</si>
  <si>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</si>
  <si>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</si>
  <si>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</si>
  <si>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</si>
  <si>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</si>
  <si>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</si>
  <si>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</si>
  <si>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</si>
  <si>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</si>
  <si>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</si>
  <si>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</si>
  <si>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</si>
  <si>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</si>
  <si>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</si>
  <si>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</si>
  <si>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</si>
  <si>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</si>
  <si>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</si>
  <si>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</si>
  <si>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</si>
  <si>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</si>
  <si>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</si>
  <si>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</si>
  <si>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</si>
  <si>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</si>
  <si>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</si>
  <si>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</si>
  <si>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</si>
  <si>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</si>
  <si>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</si>
  <si>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</si>
  <si>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</si>
  <si>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</si>
  <si>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</si>
  <si>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</si>
  <si>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</si>
  <si>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</si>
  <si>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</si>
  <si>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</si>
  <si>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</si>
  <si>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</si>
  <si>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</si>
  <si>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</si>
  <si>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</si>
  <si>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</si>
  <si>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</si>
  <si>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</si>
  <si>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</si>
  <si>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</si>
  <si>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</si>
  <si>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</si>
  <si>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</si>
  <si>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</si>
  <si>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</si>
  <si>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</si>
  <si>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</si>
  <si>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</si>
  <si>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</si>
  <si>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</si>
  <si>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</si>
  <si>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</si>
  <si>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</si>
  <si>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</si>
  <si>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</si>
  <si>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</si>
  <si>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</si>
  <si>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</si>
  <si>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</si>
  <si>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</si>
  <si>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</si>
  <si>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</si>
  <si>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</si>
  <si>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</si>
  <si>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</si>
  <si>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</si>
  <si>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</si>
  <si>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</si>
  <si>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</si>
  <si>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</si>
  <si>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</si>
  <si>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</si>
  <si>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</si>
  <si>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</si>
  <si>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</si>
  <si>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</si>
  <si>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</si>
  <si>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</si>
  <si>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</si>
  <si>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</si>
  <si>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</si>
  <si>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</si>
  <si>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</si>
  <si>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</si>
  <si>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</si>
  <si>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</si>
  <si>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</si>
  <si>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</si>
  <si>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</si>
  <si>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</si>
  <si>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</si>
  <si>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</si>
  <si>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</si>
  <si>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</si>
  <si>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</si>
  <si>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</si>
  <si>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</si>
  <si>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</si>
  <si>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</si>
  <si>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</si>
  <si>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</si>
  <si>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</si>
  <si>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</si>
  <si>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</si>
  <si>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</si>
  <si>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</si>
  <si>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</si>
  <si>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</si>
  <si>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</si>
  <si>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</si>
  <si>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</si>
  <si>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</si>
  <si>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</si>
  <si>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</si>
  <si>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</si>
  <si>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</si>
  <si>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</si>
  <si>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</si>
  <si>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</si>
  <si>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</si>
  <si>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</si>
  <si>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</si>
  <si>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</si>
  <si>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</si>
  <si>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</si>
  <si>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</si>
  <si>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</si>
  <si>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</si>
  <si>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</si>
  <si>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</si>
  <si>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</si>
  <si>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</si>
  <si>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</si>
  <si>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</si>
  <si>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</si>
  <si>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</si>
  <si>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</si>
  <si>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</si>
  <si>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</si>
  <si>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</si>
  <si>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</si>
  <si>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</si>
  <si>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</si>
  <si>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</si>
  <si>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</si>
  <si>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</si>
  <si>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</si>
  <si>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</si>
  <si>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</si>
  <si>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</si>
  <si>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</si>
  <si>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</si>
  <si>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</si>
  <si>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</si>
  <si>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</si>
  <si>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</si>
  <si>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</si>
  <si>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</si>
  <si>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</si>
  <si>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</si>
  <si>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</si>
  <si>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</si>
  <si>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</si>
  <si>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</si>
  <si>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</si>
  <si>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</si>
  <si>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</si>
  <si>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</si>
  <si>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</si>
  <si>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</si>
  <si>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</si>
  <si>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</si>
  <si>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</si>
  <si>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</si>
  <si>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</si>
  <si>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</si>
  <si>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</si>
  <si>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</si>
  <si>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</si>
  <si>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</si>
  <si>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</si>
  <si>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</si>
  <si>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</si>
  <si>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</si>
  <si>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</si>
  <si>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</si>
  <si>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</si>
  <si>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</si>
  <si>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</si>
  <si>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</si>
  <si>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</si>
  <si>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</si>
  <si>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</si>
  <si>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</si>
  <si>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</si>
  <si>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</si>
  <si>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</si>
  <si>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</si>
  <si>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</si>
  <si>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</si>
  <si>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</si>
  <si>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</si>
  <si>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</si>
  <si>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</si>
  <si>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</si>
  <si>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</si>
  <si>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</si>
  <si>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</si>
  <si>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</si>
  <si>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</si>
  <si>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</si>
  <si>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</si>
  <si>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</si>
  <si>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</si>
  <si>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</si>
  <si>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</si>
  <si>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</si>
  <si>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</si>
  <si>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</si>
  <si>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</si>
  <si>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</si>
  <si>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</si>
  <si>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</si>
  <si>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</si>
  <si>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</si>
  <si>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</si>
  <si>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</si>
  <si>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</si>
  <si>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</si>
  <si>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</si>
  <si>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</si>
  <si>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</si>
  <si>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</si>
  <si>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</si>
  <si>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</si>
  <si>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</si>
  <si>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</si>
  <si>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</si>
  <si>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</si>
  <si>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</si>
  <si>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</si>
  <si>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</si>
  <si>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</si>
  <si>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</si>
  <si>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</si>
  <si>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</si>
  <si>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</si>
  <si>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</si>
  <si>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</si>
  <si>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</si>
  <si>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</si>
  <si>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</si>
  <si>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</si>
  <si>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</si>
  <si>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</si>
  <si>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</si>
  <si>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</si>
  <si>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</si>
  <si>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</si>
  <si>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</si>
  <si>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</si>
  <si>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</si>
  <si>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</si>
  <si>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</si>
  <si>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</si>
  <si>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</si>
  <si>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</si>
  <si>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</si>
  <si>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</si>
  <si>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</si>
  <si>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</si>
  <si>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</si>
  <si>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</si>
  <si>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</si>
  <si>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</si>
  <si>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</si>
  <si>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</si>
  <si>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</si>
  <si>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</si>
  <si>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</si>
  <si>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</si>
  <si>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</si>
  <si>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</si>
  <si>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</si>
  <si>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</si>
  <si>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</si>
  <si>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</si>
  <si>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</si>
  <si>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</si>
  <si>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</si>
  <si>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</si>
  <si>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</si>
  <si>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</si>
  <si>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</si>
  <si>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</si>
  <si>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</si>
  <si>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</si>
  <si>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</si>
  <si>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</si>
  <si>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</si>
  <si>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</si>
  <si>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</si>
  <si>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</si>
  <si>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</si>
  <si>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</si>
  <si>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</si>
  <si>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</si>
  <si>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</si>
  <si>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</si>
  <si>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</si>
  <si>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</si>
  <si>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</si>
  <si>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</si>
  <si>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</si>
  <si>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</si>
  <si>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</si>
  <si>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</si>
  <si>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</si>
  <si>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</si>
  <si>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</si>
  <si>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</si>
  <si>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</si>
  <si>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</si>
  <si>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</si>
  <si>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</si>
  <si>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</si>
  <si>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</si>
  <si>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</si>
  <si>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</si>
  <si>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</si>
  <si>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</si>
  <si>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</si>
  <si>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</si>
  <si>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</si>
  <si>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</si>
  <si>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</si>
  <si>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</si>
  <si>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</si>
  <si>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</si>
  <si>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</si>
  <si>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</si>
  <si>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</si>
  <si>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</si>
  <si>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</si>
  <si>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</si>
  <si>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</si>
  <si>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</si>
  <si>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</si>
  <si>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</si>
  <si>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</si>
  <si>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</si>
  <si>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</si>
  <si>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</si>
  <si>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</si>
  <si>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</si>
  <si>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</si>
  <si>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</si>
  <si>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</si>
  <si>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</si>
  <si>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</si>
  <si>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</si>
  <si>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</si>
  <si>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</si>
  <si>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</si>
  <si>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</si>
  <si>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</si>
  <si>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</si>
  <si>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</si>
  <si>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</si>
  <si>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</si>
  <si>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</si>
  <si>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</si>
  <si>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</si>
  <si>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</si>
  <si>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</si>
  <si>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</si>
  <si>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</si>
  <si>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</si>
  <si>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</si>
  <si>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</si>
  <si>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</si>
  <si>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</si>
  <si>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</si>
  <si>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</si>
  <si>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</si>
  <si>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</si>
  <si>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</si>
  <si>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</si>
  <si>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</si>
  <si>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</si>
  <si>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</si>
  <si>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</si>
  <si>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</si>
  <si>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</si>
  <si>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</si>
  <si>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</si>
  <si>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</si>
  <si>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</si>
  <si>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</si>
  <si>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</si>
  <si>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</si>
  <si>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</si>
  <si>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</si>
  <si>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</si>
  <si>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</si>
  <si>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</si>
  <si>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</si>
  <si>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</si>
  <si>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</si>
  <si>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</si>
  <si>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</si>
  <si>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</si>
  <si>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</si>
  <si>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</si>
  <si>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</si>
  <si>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</si>
  <si>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</si>
  <si>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</si>
  <si>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</si>
  <si>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</si>
  <si>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</si>
  <si>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</si>
  <si>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</si>
  <si>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</si>
  <si>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</si>
  <si>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</si>
  <si>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</si>
  <si>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</si>
  <si>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</si>
  <si>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</si>
  <si>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</si>
  <si>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</si>
  <si>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</si>
  <si>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</si>
  <si>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</si>
  <si>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</si>
  <si>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</si>
  <si>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</si>
  <si>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</si>
  <si>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</si>
  <si>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</si>
  <si>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</si>
  <si>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</si>
  <si>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</si>
  <si>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</si>
  <si>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</si>
  <si>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</si>
  <si>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</si>
  <si>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</si>
  <si>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</si>
  <si>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</si>
  <si>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</si>
  <si>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</si>
  <si>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</si>
  <si>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</si>
  <si>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</si>
  <si>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</si>
  <si>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</si>
  <si>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</si>
  <si>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</si>
  <si>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</si>
  <si>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</si>
  <si>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</si>
  <si>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</si>
  <si>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</si>
  <si>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</si>
  <si>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</si>
  <si>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</si>
  <si>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</si>
  <si>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</si>
  <si>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</si>
  <si>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</si>
  <si>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</si>
  <si>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</si>
  <si>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</si>
  <si>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</si>
  <si>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</si>
  <si>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</si>
  <si>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</si>
  <si>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</si>
  <si>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</si>
  <si>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</si>
  <si>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</si>
  <si>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</si>
  <si>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</si>
  <si>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</si>
  <si>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</si>
  <si>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</si>
  <si>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</si>
  <si>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</si>
  <si>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</si>
  <si>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</si>
  <si>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</si>
  <si>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</si>
  <si>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</si>
  <si>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</si>
  <si>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</si>
  <si>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</si>
  <si>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</si>
  <si>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</si>
  <si>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</si>
  <si>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</si>
  <si>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</si>
  <si>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</si>
  <si>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</si>
  <si>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</si>
  <si>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</si>
  <si>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</si>
  <si>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</si>
  <si>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</si>
  <si>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</si>
  <si>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</si>
  <si>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</si>
  <si>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</si>
  <si>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</si>
  <si>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</si>
  <si>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</si>
  <si>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</si>
  <si>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</si>
  <si>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</si>
  <si>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</si>
  <si>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</si>
  <si>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</si>
  <si>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</si>
  <si>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</si>
  <si>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</si>
  <si>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</si>
  <si>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</si>
  <si>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</si>
  <si>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</si>
  <si>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</si>
  <si>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</si>
  <si>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</si>
  <si>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</si>
  <si>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</si>
  <si>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</si>
  <si>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</si>
  <si>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</si>
  <si>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</si>
  <si>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</si>
  <si>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</si>
  <si>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</si>
  <si>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</si>
  <si>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</si>
  <si>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</si>
  <si>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</si>
  <si>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</si>
  <si>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</si>
  <si>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</si>
  <si>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</si>
  <si>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</si>
  <si>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</si>
  <si>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</si>
  <si>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</si>
  <si>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</si>
  <si>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</si>
  <si>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</si>
  <si>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</si>
  <si>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</si>
  <si>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</si>
  <si>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</si>
  <si>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</si>
  <si>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</si>
  <si>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</si>
  <si>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</si>
  <si>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</si>
  <si>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</si>
  <si>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</si>
  <si>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</si>
  <si>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</si>
  <si>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</si>
  <si>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</si>
  <si>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</si>
  <si>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</si>
  <si>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</si>
  <si>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</si>
  <si>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</si>
  <si>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</si>
  <si>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</si>
  <si>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</si>
  <si>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</si>
  <si>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</si>
  <si>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</si>
  <si>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</si>
  <si>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</si>
  <si>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</si>
  <si>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</si>
  <si>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</si>
  <si>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</si>
  <si>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</si>
  <si>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</si>
  <si>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</si>
  <si>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</si>
  <si>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</si>
  <si>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</si>
  <si>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</si>
  <si>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</si>
  <si>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</si>
  <si>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</si>
  <si>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</si>
  <si>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</si>
  <si>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</si>
  <si>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</si>
  <si>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</si>
  <si>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</si>
  <si>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</si>
  <si>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</si>
  <si>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</si>
  <si>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</si>
  <si>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</si>
  <si>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</si>
  <si>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</si>
  <si>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</si>
  <si>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</si>
  <si>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</si>
  <si>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</si>
  <si>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</si>
  <si>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</si>
  <si>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</si>
  <si>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</si>
  <si>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</si>
  <si>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</si>
  <si>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</si>
  <si>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</si>
  <si>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</si>
  <si>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</si>
  <si>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</si>
  <si>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</si>
  <si>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</si>
  <si>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</si>
  <si>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</si>
  <si>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</si>
  <si>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</si>
  <si>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</si>
  <si>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</si>
  <si>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</si>
  <si>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</si>
  <si>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</si>
  <si>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</si>
  <si>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</si>
  <si>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</si>
  <si>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</si>
  <si>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</si>
  <si>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</si>
  <si>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</si>
  <si>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</si>
  <si>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</si>
  <si>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</si>
  <si>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</si>
  <si>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</si>
  <si>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</si>
  <si>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</si>
  <si>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</si>
  <si>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</si>
  <si>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</si>
  <si>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</si>
  <si>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</si>
  <si>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</si>
  <si>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</si>
  <si>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</si>
  <si>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</si>
  <si>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</si>
  <si>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</si>
  <si>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</si>
  <si>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</si>
  <si>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</si>
  <si>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</si>
  <si>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</si>
  <si>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</si>
  <si>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</si>
  <si>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</si>
  <si>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</si>
  <si>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</si>
  <si>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</si>
  <si>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</si>
  <si>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</si>
  <si>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</si>
  <si>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</si>
  <si>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</si>
  <si>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</si>
  <si>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</si>
  <si>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</si>
  <si>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</si>
  <si>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</si>
  <si>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</si>
  <si>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</si>
  <si>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</si>
  <si>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</si>
  <si>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</si>
  <si>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</si>
  <si>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</si>
  <si>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</si>
  <si>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</si>
  <si>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</si>
  <si>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</si>
  <si>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</si>
  <si>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</si>
  <si>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</si>
  <si>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</si>
  <si>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</si>
  <si>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</si>
  <si>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</si>
  <si>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</si>
  <si>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</si>
  <si>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</si>
  <si>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</si>
  <si>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</si>
  <si>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</si>
  <si>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</si>
  <si>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</si>
  <si>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</si>
  <si>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</si>
  <si>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</si>
  <si>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</si>
  <si>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</si>
  <si>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</si>
  <si>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</si>
  <si>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</si>
  <si>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</si>
  <si>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</si>
  <si>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</si>
  <si>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</si>
  <si>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</si>
  <si>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</si>
  <si>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</si>
  <si>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</si>
  <si>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</si>
  <si>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</si>
  <si>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</si>
  <si>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</si>
  <si>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</si>
  <si>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</si>
  <si>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</si>
  <si>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</si>
  <si>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</si>
  <si>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</si>
  <si>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</si>
  <si>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</si>
  <si>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</si>
  <si>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</si>
  <si>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</si>
  <si>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</si>
  <si>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</si>
  <si>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</si>
  <si>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</si>
  <si>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</si>
  <si>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</si>
  <si>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</si>
  <si>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</si>
  <si>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</si>
  <si>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</si>
  <si>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</si>
  <si>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</si>
  <si>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</si>
  <si>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</si>
  <si>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</si>
  <si>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</si>
  <si>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</si>
  <si>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</si>
  <si>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</si>
  <si>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</si>
  <si>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</si>
  <si>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</si>
  <si>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</si>
  <si>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</si>
  <si>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</si>
  <si>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</si>
  <si>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</si>
  <si>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</si>
  <si>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</si>
  <si>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</si>
  <si>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</si>
  <si>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</si>
  <si>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</si>
  <si>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</si>
  <si>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</si>
  <si>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</si>
  <si>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</si>
  <si>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</si>
  <si>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</si>
  <si>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</si>
  <si>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</si>
  <si>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</si>
  <si>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</si>
  <si>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</si>
  <si>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</si>
  <si>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</si>
  <si>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</si>
  <si>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</si>
  <si>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</si>
  <si>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</si>
  <si>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</si>
  <si>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</si>
  <si>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</si>
  <si>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</si>
  <si>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</si>
  <si>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</si>
  <si>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</si>
  <si>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</si>
  <si>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</si>
  <si>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</si>
  <si>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</si>
  <si>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</si>
  <si>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</si>
  <si>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</si>
  <si>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</si>
  <si>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</si>
  <si>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</si>
  <si>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</si>
  <si>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</si>
  <si>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</si>
  <si>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</si>
  <si>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</si>
  <si>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</si>
  <si>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</si>
  <si>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</si>
  <si>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</si>
  <si>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</si>
  <si>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</si>
  <si>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</si>
  <si>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</si>
  <si>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</si>
  <si>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</si>
  <si>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</si>
  <si>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</si>
  <si>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</si>
  <si>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</si>
  <si>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</si>
  <si>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</si>
  <si>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</si>
  <si>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</si>
  <si>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</si>
  <si>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</si>
  <si>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</si>
  <si>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</si>
  <si>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</si>
  <si>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</si>
  <si>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</si>
  <si>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</si>
  <si>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</si>
  <si>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</si>
  <si>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</si>
  <si>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</si>
  <si>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</si>
  <si>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</si>
  <si>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</si>
  <si>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</si>
  <si>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</si>
  <si>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</si>
  <si>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</si>
  <si>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</si>
  <si>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</si>
  <si>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</si>
  <si>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</si>
  <si>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</si>
  <si>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</si>
  <si>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</si>
  <si>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</si>
  <si>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</si>
  <si>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</si>
  <si>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</si>
  <si>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</si>
  <si>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</si>
  <si>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</si>
  <si>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</si>
  <si>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</si>
  <si>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</si>
  <si>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</si>
  <si>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</si>
  <si>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</si>
  <si>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</si>
  <si>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</si>
  <si>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</si>
  <si>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</si>
  <si>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</si>
  <si>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</si>
  <si>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</si>
  <si>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</si>
  <si>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</si>
  <si>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</si>
  <si>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</si>
  <si>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</si>
  <si>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</si>
  <si>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</si>
  <si>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</si>
  <si>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</si>
  <si>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</si>
  <si>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</si>
  <si>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</si>
  <si>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</si>
  <si>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</si>
  <si>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</si>
  <si>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</si>
  <si>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</si>
  <si>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</si>
  <si>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</si>
  <si>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</si>
  <si>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</si>
  <si>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</si>
  <si>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</si>
  <si>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</si>
  <si>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</si>
  <si>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</si>
  <si>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</si>
  <si>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</si>
  <si>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</si>
  <si>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</si>
  <si>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</si>
  <si>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</si>
  <si>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</si>
  <si>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</si>
  <si>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</si>
  <si>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</si>
  <si>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</si>
  <si>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</si>
  <si>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</si>
  <si>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</si>
  <si>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</si>
  <si>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</si>
  <si>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</si>
  <si>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</si>
  <si>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</si>
  <si>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</si>
  <si>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</si>
  <si>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</si>
  <si>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</si>
  <si>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</si>
  <si>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</si>
  <si>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</si>
  <si>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</si>
  <si>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</si>
  <si>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</si>
  <si>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</si>
  <si>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</si>
  <si>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</si>
  <si>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</si>
  <si>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</si>
  <si>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</si>
  <si>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</si>
  <si>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</si>
  <si>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</si>
  <si>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</si>
  <si>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</si>
  <si>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</si>
  <si>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</si>
  <si>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</si>
  <si>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</si>
  <si>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</si>
  <si>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</si>
  <si>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</si>
  <si>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</si>
  <si>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</si>
  <si>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</si>
  <si>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</si>
  <si>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</si>
  <si>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</si>
  <si>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</si>
  <si>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</si>
  <si>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</si>
  <si>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</si>
  <si>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</si>
  <si>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</si>
  <si>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</si>
  <si>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</si>
  <si>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</si>
  <si>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</si>
  <si>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</si>
  <si>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</si>
  <si>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</si>
  <si>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</si>
  <si>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</si>
  <si>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</si>
  <si>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</si>
  <si>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</si>
  <si>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</si>
  <si>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</si>
  <si>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</si>
  <si>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</si>
  <si>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</si>
  <si>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</si>
  <si>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</si>
  <si>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</si>
  <si>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</si>
  <si>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</si>
  <si>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</si>
  <si>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</si>
  <si>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</si>
  <si>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</si>
  <si>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</si>
  <si>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</si>
  <si>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</si>
  <si>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</si>
  <si>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</si>
  <si>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</si>
  <si>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</si>
  <si>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</si>
  <si>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</si>
  <si>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</si>
  <si>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</si>
  <si>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</si>
  <si>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</si>
  <si>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</si>
  <si>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</si>
  <si>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</si>
  <si>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</si>
  <si>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</si>
  <si>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</si>
  <si>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</si>
  <si>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</si>
  <si>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</si>
  <si>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</si>
  <si>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</si>
  <si>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</si>
  <si>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</si>
  <si>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</si>
  <si>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</si>
  <si>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</si>
  <si>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</si>
  <si>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</si>
  <si>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</si>
  <si>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</si>
  <si>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</si>
  <si>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</si>
  <si>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</si>
  <si>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</si>
  <si>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</si>
  <si>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</si>
  <si>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</si>
  <si>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</si>
  <si>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</si>
  <si>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</si>
  <si>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</si>
  <si>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</si>
  <si>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</si>
  <si>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</si>
  <si>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</si>
  <si>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</si>
  <si>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</si>
  <si>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</si>
  <si>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</si>
  <si>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</si>
  <si>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</si>
  <si>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</si>
  <si>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</si>
  <si>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</si>
  <si>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</si>
  <si>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</si>
  <si>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</si>
  <si>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</si>
  <si>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</si>
  <si>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</si>
  <si>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</si>
  <si>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</si>
  <si>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</si>
  <si>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</si>
  <si>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</si>
  <si>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</si>
  <si>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</si>
  <si>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</si>
  <si>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</si>
  <si>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</si>
  <si>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</si>
  <si>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</si>
  <si>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</si>
  <si>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</si>
  <si>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</si>
  <si>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</si>
  <si>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</si>
  <si>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</si>
  <si>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</si>
  <si>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</si>
  <si>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</si>
  <si>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</si>
  <si>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</si>
  <si>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</si>
  <si>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</si>
  <si>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</si>
  <si>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</si>
  <si>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</si>
  <si>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</si>
  <si>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</si>
  <si>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</si>
  <si>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</si>
  <si>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</si>
  <si>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</si>
  <si>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</si>
  <si>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</si>
  <si>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</si>
  <si>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</si>
  <si>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</si>
  <si>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</si>
  <si>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</si>
  <si>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</si>
  <si>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</si>
  <si>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</si>
  <si>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</si>
  <si>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</si>
  <si>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</si>
  <si>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</si>
  <si>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</si>
  <si>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</si>
  <si>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</si>
  <si>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</si>
  <si>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</si>
  <si>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</si>
  <si>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</si>
  <si>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</si>
  <si>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</si>
  <si>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</si>
  <si>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</si>
  <si>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</si>
  <si>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</si>
  <si>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</si>
  <si>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</si>
  <si>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</si>
  <si>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</si>
  <si>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</si>
  <si>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</si>
  <si>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</si>
  <si>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</si>
  <si>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</si>
  <si>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</si>
  <si>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</si>
  <si>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</si>
  <si>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</si>
  <si>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</si>
  <si>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</si>
  <si>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</si>
  <si>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</si>
  <si>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</si>
  <si>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</si>
  <si>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</si>
  <si>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</si>
  <si>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</si>
  <si>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</si>
  <si>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</si>
  <si>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</si>
  <si>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</si>
  <si>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</si>
  <si>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</si>
  <si>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</si>
  <si>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</si>
  <si>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</si>
  <si>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</si>
  <si>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</si>
  <si>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</si>
  <si>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</si>
  <si>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</si>
  <si>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</si>
  <si>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</si>
  <si>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</si>
  <si>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</si>
  <si>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</si>
  <si>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</si>
  <si>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</si>
  <si>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</si>
  <si>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</si>
  <si>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</si>
  <si>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</si>
  <si>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</si>
  <si>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</si>
  <si>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</si>
  <si>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</si>
  <si>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</si>
  <si>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</si>
  <si>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</si>
  <si>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</si>
  <si>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</si>
  <si>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</si>
  <si>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</si>
  <si>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</si>
  <si>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</si>
  <si>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</si>
  <si>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</si>
  <si>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</si>
  <si>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</si>
  <si>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</si>
  <si>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</si>
  <si>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</si>
  <si>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</si>
  <si>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</si>
  <si>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</si>
  <si>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</si>
  <si>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</si>
  <si>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</si>
  <si>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</si>
  <si>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</si>
  <si>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</si>
  <si>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</si>
  <si>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</si>
  <si>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</si>
  <si>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</si>
  <si>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</si>
  <si>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</si>
  <si>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</si>
  <si>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</si>
  <si>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</si>
  <si>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</si>
  <si>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</si>
  <si>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</si>
  <si>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</si>
  <si>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</si>
  <si>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</si>
  <si>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</si>
  <si>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</si>
  <si>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</si>
  <si>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</si>
  <si>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</si>
  <si>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</si>
  <si>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</si>
  <si>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</si>
  <si>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</si>
  <si>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</si>
  <si>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</si>
  <si>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</si>
  <si>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</si>
  <si>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</si>
  <si>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</si>
  <si>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</si>
  <si>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</si>
  <si>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</si>
  <si>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</si>
  <si>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</si>
  <si>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</si>
  <si>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</si>
  <si>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</si>
  <si>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</si>
  <si>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</si>
  <si>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</si>
  <si>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</si>
  <si>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</si>
  <si>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</si>
  <si>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</si>
  <si>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</si>
  <si>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</si>
  <si>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</si>
  <si>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</si>
  <si>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</si>
  <si>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</si>
  <si>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</si>
  <si>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</si>
  <si>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</si>
  <si>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</si>
  <si>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</si>
  <si>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</si>
  <si>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</si>
  <si>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</si>
  <si>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</si>
  <si>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</si>
  <si>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</si>
  <si>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</si>
  <si>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</si>
  <si>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</si>
  <si>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</si>
  <si>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</si>
  <si>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</si>
  <si>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</si>
  <si>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</si>
  <si>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</si>
  <si>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</si>
  <si>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</si>
  <si>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</si>
  <si>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</si>
  <si>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</si>
  <si>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</si>
  <si>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</si>
  <si>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</si>
  <si>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</si>
  <si>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</si>
  <si>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</si>
  <si>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</si>
  <si>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</si>
  <si>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</si>
  <si>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</si>
  <si>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</si>
  <si>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</si>
  <si>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</si>
  <si>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</si>
  <si>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</si>
  <si>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</si>
  <si>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</si>
  <si>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</si>
  <si>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</si>
  <si>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</si>
  <si>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</si>
  <si>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</si>
  <si>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</si>
  <si>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</si>
  <si>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</si>
  <si>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</si>
  <si>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</si>
  <si>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</si>
  <si>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</si>
  <si>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</si>
  <si>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</si>
  <si>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</si>
  <si>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</si>
  <si>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</si>
  <si>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</si>
  <si>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</si>
  <si>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</si>
  <si>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</si>
  <si>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</si>
  <si>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</si>
  <si>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</si>
  <si>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</si>
  <si>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</si>
  <si>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</si>
  <si>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</si>
  <si>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</si>
  <si>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</si>
  <si>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</si>
  <si>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</si>
  <si>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</si>
  <si>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</si>
  <si>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</si>
  <si>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</si>
  <si>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</si>
  <si>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</si>
  <si>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</si>
  <si>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</si>
  <si>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</si>
  <si>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</si>
  <si>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</si>
  <si>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</si>
  <si>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</si>
  <si>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</si>
  <si>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</si>
  <si>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</si>
  <si>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</si>
  <si>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</si>
  <si>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</si>
  <si>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</si>
  <si>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</si>
  <si>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</si>
  <si>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</si>
  <si>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</si>
  <si>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</si>
  <si>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</si>
  <si>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</si>
  <si>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</si>
  <si>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</si>
  <si>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</si>
  <si>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</si>
  <si>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</si>
  <si>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</si>
  <si>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</si>
  <si>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</si>
  <si>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</si>
  <si>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</si>
  <si>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</si>
  <si>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</si>
  <si>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</si>
  <si>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</si>
  <si>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</si>
  <si>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</si>
  <si>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</si>
  <si>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</si>
  <si>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</si>
  <si>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</si>
  <si>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</si>
  <si>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</si>
  <si>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</si>
  <si>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</si>
  <si>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</si>
  <si>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</si>
  <si>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</si>
  <si>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</si>
  <si>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</si>
  <si>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</si>
  <si>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</si>
  <si>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</si>
  <si>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</si>
  <si>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</si>
  <si>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</si>
  <si>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</si>
  <si>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</si>
  <si>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</si>
  <si>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</si>
  <si>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</si>
  <si>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</si>
  <si>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</si>
  <si>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</si>
  <si>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</si>
  <si>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</si>
  <si>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</si>
  <si>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</si>
  <si>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</si>
  <si>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</si>
  <si>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</si>
  <si>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</si>
  <si>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</si>
  <si>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</si>
  <si>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</si>
  <si>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</si>
  <si>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</si>
  <si>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</si>
  <si>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</si>
  <si>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</si>
  <si>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</si>
  <si>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</si>
  <si>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</si>
  <si>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</si>
  <si>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</si>
  <si>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</si>
  <si>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</si>
  <si>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</si>
  <si>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</si>
  <si>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</si>
  <si>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</si>
  <si>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</si>
  <si>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</si>
  <si>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</si>
  <si>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</si>
  <si>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</si>
  <si>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</si>
  <si>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</si>
  <si>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</si>
  <si>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</si>
  <si>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</si>
  <si>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</si>
  <si>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</si>
  <si>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</si>
  <si>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</si>
  <si>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</si>
  <si>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</si>
  <si>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</si>
  <si>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</si>
  <si>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</si>
  <si>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</si>
  <si>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</si>
  <si>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</si>
  <si>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</si>
  <si>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</si>
  <si>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</si>
  <si>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</si>
  <si>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</si>
  <si>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</si>
  <si>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</si>
  <si>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</si>
  <si>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</si>
  <si>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</si>
  <si>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</si>
  <si>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</si>
  <si>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</si>
  <si>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</si>
  <si>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</si>
  <si>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</si>
  <si>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</si>
  <si>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</si>
  <si>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</si>
  <si>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</si>
  <si>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</si>
  <si>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</si>
  <si>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</si>
  <si>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</si>
  <si>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</si>
  <si>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</si>
  <si>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</si>
  <si>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</si>
  <si>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</si>
  <si>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</si>
  <si>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</si>
  <si>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</si>
  <si>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</si>
  <si>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</si>
  <si>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</si>
  <si>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</si>
  <si>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</si>
  <si>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</si>
  <si>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</si>
  <si>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</si>
  <si>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</si>
  <si>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</si>
  <si>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</si>
  <si>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</si>
  <si>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</si>
  <si>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</si>
  <si>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</si>
  <si>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</si>
  <si>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</si>
  <si>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</si>
  <si>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</si>
  <si>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</si>
  <si>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</si>
  <si>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</si>
  <si>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</si>
  <si>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</si>
  <si>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</si>
  <si>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</si>
  <si>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</si>
  <si>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</si>
  <si>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</si>
  <si>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</si>
  <si>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</si>
  <si>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</si>
  <si>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</si>
  <si>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</si>
  <si>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</si>
  <si>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</si>
  <si>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</si>
  <si>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</si>
  <si>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</si>
  <si>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</si>
  <si>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</si>
  <si>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</si>
  <si>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</si>
  <si>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</si>
  <si>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</si>
  <si>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</si>
  <si>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</si>
  <si>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</si>
  <si>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</si>
  <si>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</si>
  <si>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</si>
  <si>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</si>
  <si>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</si>
  <si>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</si>
  <si>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</si>
  <si>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</si>
  <si>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</si>
  <si>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</si>
  <si>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</si>
  <si>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</si>
  <si>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</si>
  <si>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</si>
  <si>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</si>
  <si>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</si>
  <si>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</si>
  <si>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</si>
  <si>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</si>
  <si>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</si>
  <si>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</si>
  <si>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</si>
  <si>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</si>
  <si>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</si>
  <si>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</si>
  <si>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</si>
  <si>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</si>
  <si>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</si>
  <si>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</si>
  <si>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</si>
  <si>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</si>
  <si>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</si>
  <si>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</si>
  <si>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</si>
  <si>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</si>
  <si>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</si>
  <si>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</si>
  <si>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</si>
  <si>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</si>
  <si>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</si>
  <si>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</si>
  <si>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</si>
  <si>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</si>
  <si>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</si>
  <si>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</si>
  <si>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</si>
  <si>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</si>
  <si>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</si>
  <si>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</si>
  <si>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</si>
  <si>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</si>
  <si>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</si>
  <si>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</si>
  <si>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</si>
  <si>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</si>
  <si>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</si>
  <si>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</si>
  <si>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</si>
  <si>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</si>
  <si>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</si>
  <si>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</si>
  <si>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</si>
  <si>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</si>
  <si>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</si>
  <si>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</si>
  <si>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</si>
  <si>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</si>
  <si>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</si>
  <si>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</si>
  <si>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</si>
  <si>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</si>
  <si>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</si>
  <si>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</si>
  <si>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</si>
  <si>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</si>
  <si>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</si>
  <si>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</si>
  <si>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</si>
  <si>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</si>
  <si>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</si>
  <si>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</si>
  <si>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</si>
  <si>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</si>
  <si>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</si>
  <si>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</si>
  <si>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</si>
  <si>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</si>
  <si>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</si>
  <si>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</si>
  <si>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</si>
  <si>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</si>
  <si>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</si>
  <si>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</si>
  <si>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</si>
  <si>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</si>
  <si>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</si>
  <si>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</si>
  <si>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</si>
  <si>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</si>
  <si>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</si>
  <si>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</si>
  <si>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</si>
  <si>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</si>
  <si>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</si>
  <si>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</si>
  <si>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</si>
  <si>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</si>
  <si>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</si>
  <si>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</si>
  <si>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</si>
  <si>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</si>
  <si>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</si>
  <si>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</si>
  <si>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</si>
  <si>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</si>
  <si>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</si>
  <si>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</si>
  <si>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</si>
  <si>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</si>
  <si>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</si>
  <si>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</si>
  <si>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</si>
  <si>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</si>
  <si>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</si>
  <si>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</si>
  <si>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</si>
  <si>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</si>
  <si>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</si>
  <si>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</si>
  <si>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</si>
  <si>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</si>
  <si>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</si>
  <si>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</si>
  <si>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</si>
  <si>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</si>
  <si>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</si>
  <si>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</si>
  <si>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</si>
  <si>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</si>
  <si>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</si>
  <si>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</si>
  <si>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</si>
  <si>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</si>
  <si>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</si>
  <si>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</si>
  <si>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</si>
  <si>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</si>
  <si>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</si>
  <si>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</si>
  <si>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</si>
  <si>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</si>
  <si>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</si>
  <si>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</si>
  <si>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</si>
  <si>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</si>
  <si>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</si>
  <si>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</si>
  <si>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</si>
  <si>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</si>
  <si>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</si>
  <si>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</si>
  <si>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</si>
  <si>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</si>
  <si>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</si>
  <si>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</si>
  <si>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</si>
  <si>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</si>
  <si>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</si>
  <si>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</si>
  <si>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</si>
  <si>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</si>
  <si>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</si>
  <si>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</si>
  <si>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</si>
  <si>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</si>
  <si>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</si>
  <si>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</si>
  <si>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</si>
  <si>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</si>
  <si>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</si>
  <si>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</si>
  <si>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</si>
  <si>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</si>
  <si>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</si>
  <si>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</si>
  <si>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</si>
  <si>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</si>
  <si>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</si>
  <si>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</si>
  <si>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</si>
  <si>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</si>
  <si>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</si>
  <si>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</si>
  <si>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</si>
  <si>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</si>
  <si>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</si>
  <si>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</si>
  <si>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</si>
  <si>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</si>
  <si>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</si>
  <si>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</si>
  <si>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</si>
  <si>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</si>
  <si>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</si>
  <si>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</si>
  <si>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</si>
  <si>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</si>
  <si>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</si>
  <si>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</si>
  <si>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</si>
  <si>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</si>
  <si>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</si>
  <si>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</si>
  <si>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</si>
  <si>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</si>
  <si>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</si>
  <si>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</si>
  <si>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</si>
  <si>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</si>
  <si>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</si>
  <si>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</si>
  <si>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</si>
  <si>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</si>
  <si>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</si>
  <si>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</si>
  <si>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</si>
  <si>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</si>
  <si>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</si>
  <si>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</si>
  <si>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</si>
  <si>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</si>
  <si>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</si>
  <si>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</si>
  <si>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</si>
  <si>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</si>
  <si>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</si>
  <si>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</si>
  <si>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</si>
  <si>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</si>
  <si>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</si>
  <si>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</si>
  <si>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</si>
  <si>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</si>
  <si>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</si>
  <si>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</si>
  <si>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</si>
  <si>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</si>
  <si>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</si>
  <si>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</si>
  <si>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</si>
  <si>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</si>
  <si>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</si>
  <si>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</si>
  <si>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</si>
  <si>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</si>
  <si>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</si>
  <si>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</si>
  <si>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</si>
  <si>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</si>
  <si>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</si>
  <si>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</si>
  <si>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</si>
  <si>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</si>
  <si>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</si>
  <si>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</si>
  <si>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</si>
  <si>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</si>
  <si>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</si>
  <si>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</si>
  <si>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</si>
  <si>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</si>
  <si>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</si>
  <si>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</si>
  <si>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</si>
  <si>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</si>
  <si>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</si>
  <si>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</si>
  <si>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</si>
  <si>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</si>
  <si>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</si>
  <si>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</si>
  <si>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</si>
  <si>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</si>
  <si>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</si>
  <si>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</si>
  <si>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</si>
  <si>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</si>
  <si>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</si>
  <si>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</si>
  <si>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</si>
  <si>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</si>
  <si>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</si>
  <si>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</si>
  <si>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</si>
  <si>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</si>
  <si>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</si>
  <si>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</si>
  <si>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</si>
  <si>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</si>
  <si>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</si>
  <si>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</si>
  <si>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</si>
  <si>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</si>
  <si>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</si>
  <si>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</si>
  <si>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</si>
  <si>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</si>
  <si>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</si>
  <si>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</si>
  <si>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</si>
  <si>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</si>
  <si>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</si>
  <si>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</si>
  <si>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</si>
  <si>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</si>
  <si>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</si>
  <si>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</si>
  <si>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</si>
  <si>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</si>
  <si>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</si>
  <si>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</si>
  <si>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</si>
  <si>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</si>
  <si>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</si>
  <si>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</si>
  <si>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</si>
  <si>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</si>
  <si>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</si>
  <si>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</si>
  <si>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</si>
  <si>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</si>
  <si>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</si>
  <si>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</si>
  <si>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</si>
  <si>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</si>
  <si>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</si>
  <si>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</si>
  <si>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</si>
  <si>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</si>
  <si>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</si>
  <si>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</si>
  <si>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</si>
  <si>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</si>
  <si>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</si>
  <si>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</si>
  <si>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</si>
  <si>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</si>
  <si>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</si>
  <si>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</si>
  <si>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</si>
  <si>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</si>
  <si>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</si>
  <si>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</si>
  <si>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</si>
  <si>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</si>
  <si>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</si>
  <si>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</si>
  <si>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</si>
  <si>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</si>
  <si>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</si>
  <si>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</si>
  <si>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</si>
  <si>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</si>
  <si>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</si>
  <si>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</si>
  <si>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</si>
  <si>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</si>
  <si>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</si>
  <si>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</si>
  <si>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</si>
  <si>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</si>
  <si>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</si>
  <si>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</si>
  <si>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</si>
  <si>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</si>
  <si>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</si>
  <si>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</si>
  <si>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</si>
  <si>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</si>
  <si>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</si>
  <si>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</si>
  <si>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</si>
  <si>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</si>
  <si>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</si>
  <si>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</si>
  <si>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</si>
  <si>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</si>
  <si>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</si>
  <si>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</si>
  <si>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</si>
  <si>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</si>
  <si>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</si>
  <si>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</si>
  <si>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</si>
  <si>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</si>
  <si>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</si>
  <si>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</si>
  <si>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</si>
  <si>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</si>
  <si>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</si>
  <si>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</si>
  <si>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</si>
  <si>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</si>
  <si>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</si>
  <si>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</si>
  <si>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</si>
  <si>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</si>
  <si>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</si>
  <si>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</si>
  <si>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</si>
  <si>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</si>
  <si>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</si>
  <si>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</si>
  <si>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</si>
  <si>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</si>
  <si>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</si>
  <si>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</si>
  <si>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</si>
  <si>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</si>
  <si>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</si>
  <si>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</si>
  <si>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</si>
  <si>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</si>
  <si>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</si>
  <si>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</si>
  <si>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</si>
  <si>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</si>
  <si>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</si>
  <si>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</si>
  <si>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</si>
  <si>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</si>
  <si>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</si>
  <si>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</si>
  <si>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</si>
  <si>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</si>
  <si>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</si>
  <si>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</si>
  <si>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</si>
  <si>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</si>
  <si>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</si>
  <si>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</si>
  <si>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</si>
  <si>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</si>
  <si>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</si>
  <si>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</si>
  <si>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</si>
  <si>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</si>
  <si>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</si>
  <si>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</si>
  <si>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</si>
  <si>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</si>
  <si>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</si>
  <si>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</si>
  <si>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</si>
  <si>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</si>
  <si>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</si>
  <si>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</si>
  <si>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</si>
  <si>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</si>
  <si>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</si>
  <si>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</si>
  <si>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</si>
  <si>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</si>
  <si>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</si>
  <si>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</si>
  <si>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</si>
  <si>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</si>
  <si>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</si>
  <si>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</si>
  <si>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</si>
  <si>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</si>
  <si>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</si>
  <si>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</si>
  <si>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</si>
  <si>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</si>
  <si>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</si>
  <si>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</si>
  <si>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</si>
  <si>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</si>
  <si>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</si>
  <si>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</si>
  <si>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</si>
  <si>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</si>
  <si>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</si>
  <si>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</si>
  <si>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</si>
  <si>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</si>
  <si>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</si>
  <si>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</si>
  <si>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</si>
  <si>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</si>
  <si>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</si>
  <si>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</si>
  <si>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</si>
  <si>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</si>
  <si>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</si>
  <si>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</si>
  <si>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</si>
  <si>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</si>
  <si>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</si>
  <si>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</si>
  <si>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</si>
  <si>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</si>
  <si>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</si>
  <si>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</si>
  <si>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</si>
  <si>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</si>
  <si>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</si>
  <si>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</si>
  <si>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</si>
  <si>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</si>
  <si>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</si>
  <si>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</si>
  <si>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</si>
  <si>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</si>
  <si>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</si>
  <si>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</si>
  <si>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</si>
  <si>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</si>
  <si>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</si>
  <si>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</si>
  <si>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</si>
  <si>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</si>
  <si>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</si>
  <si>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</si>
  <si>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</si>
  <si>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</si>
  <si>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</si>
  <si>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</si>
  <si>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</si>
  <si>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</si>
  <si>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</si>
  <si>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</si>
  <si>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</si>
  <si>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</si>
  <si>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</si>
  <si>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</si>
  <si>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</si>
  <si>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</si>
  <si>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</si>
  <si>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</si>
  <si>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</si>
  <si>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</si>
  <si>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</si>
  <si>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</si>
  <si>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</si>
  <si>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</si>
  <si>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</si>
  <si>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</si>
  <si>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</si>
  <si>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</si>
  <si>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</si>
  <si>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</si>
  <si>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</si>
  <si>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</si>
  <si>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</si>
  <si>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</si>
  <si>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</si>
  <si>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</si>
  <si>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</si>
  <si>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</si>
  <si>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</si>
  <si>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</si>
  <si>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</si>
  <si>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</si>
  <si>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</si>
  <si>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</si>
  <si>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</si>
  <si>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</si>
  <si>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</si>
  <si>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</si>
  <si>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</si>
  <si>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</si>
  <si>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</si>
  <si>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</si>
  <si>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</si>
  <si>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</si>
  <si>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</si>
  <si>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</si>
  <si>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</si>
  <si>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</si>
  <si>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</si>
  <si>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</si>
  <si>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</si>
  <si>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</si>
  <si>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</si>
  <si>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</si>
  <si>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</si>
  <si>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</si>
  <si>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</si>
  <si>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</si>
  <si>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</si>
  <si>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</si>
  <si>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</si>
  <si>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</si>
  <si>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</si>
  <si>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</si>
  <si>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</si>
  <si>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</si>
  <si>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</si>
  <si>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</si>
  <si>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</si>
  <si>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</si>
  <si>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</si>
  <si>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</si>
  <si>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</si>
  <si>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</si>
  <si>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</si>
  <si>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</si>
  <si>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</si>
  <si>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</si>
  <si>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</si>
  <si>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</si>
  <si>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</si>
  <si>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</si>
  <si>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</si>
  <si>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</si>
  <si>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</si>
  <si>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</si>
  <si>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</si>
  <si>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</si>
  <si>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</si>
  <si>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</si>
  <si>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</si>
  <si>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</si>
  <si>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</si>
  <si>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</si>
  <si>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</si>
  <si>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</si>
  <si>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</si>
  <si>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</si>
  <si>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</si>
  <si>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</si>
  <si>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</si>
  <si>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</si>
  <si>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</si>
  <si>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</si>
  <si>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</si>
  <si>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</si>
  <si>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</si>
  <si>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</si>
  <si>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</si>
  <si>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</si>
  <si>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</si>
  <si>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</si>
  <si>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</si>
  <si>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</si>
  <si>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</si>
  <si>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</si>
  <si>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</si>
  <si>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</si>
  <si>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</si>
  <si>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</si>
  <si>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</si>
  <si>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</si>
  <si>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</si>
  <si>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</si>
  <si>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</si>
  <si>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</si>
  <si>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</si>
  <si>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</si>
  <si>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</si>
  <si>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</si>
  <si>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</si>
  <si>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</si>
  <si>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</si>
  <si>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</si>
  <si>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</si>
  <si>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</si>
  <si>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</si>
  <si>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</si>
  <si>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</si>
  <si>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</si>
  <si>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</si>
  <si>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</si>
  <si>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</si>
  <si>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</si>
  <si>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</si>
  <si>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</si>
  <si>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</si>
  <si>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</si>
  <si>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</si>
  <si>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</si>
  <si>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</si>
  <si>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</si>
  <si>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</si>
  <si>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</si>
  <si>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</si>
  <si>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</si>
  <si>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</si>
  <si>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</si>
  <si>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</si>
  <si>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</si>
  <si>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</si>
  <si>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</si>
  <si>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</si>
  <si>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</si>
  <si>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</si>
  <si>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</si>
  <si>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</si>
  <si>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</si>
  <si>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</si>
  <si>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</si>
  <si>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</si>
  <si>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</si>
  <si>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</si>
  <si>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</si>
  <si>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</si>
  <si>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</si>
  <si>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</si>
  <si>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</si>
  <si>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</si>
  <si>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</si>
  <si>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</si>
  <si>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</si>
  <si>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</si>
  <si>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</si>
  <si>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</si>
  <si>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</si>
  <si>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</si>
  <si>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</si>
  <si>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</si>
  <si>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</si>
  <si>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</si>
  <si>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</si>
  <si>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</si>
  <si>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</si>
  <si>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</si>
  <si>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</si>
  <si>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</si>
  <si>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</si>
  <si>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</si>
  <si>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</si>
  <si>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</si>
  <si>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</si>
  <si>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</si>
  <si>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</si>
  <si>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</si>
  <si>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</si>
  <si>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</si>
  <si>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</si>
  <si>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</si>
  <si>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</si>
  <si>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</si>
  <si>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</si>
  <si>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</si>
  <si>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</si>
  <si>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</si>
  <si>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</si>
  <si>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</si>
  <si>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</si>
  <si>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</si>
  <si>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</si>
  <si>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</si>
  <si>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</si>
  <si>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</si>
  <si>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</si>
  <si>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</si>
  <si>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</si>
  <si>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</si>
  <si>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</si>
  <si>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</si>
  <si>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</si>
  <si>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</si>
  <si>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</si>
  <si>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</si>
  <si>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</si>
  <si>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</si>
  <si>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</si>
  <si>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</si>
  <si>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</si>
  <si>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</si>
  <si>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</si>
  <si>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</si>
  <si>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</si>
  <si>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</si>
  <si>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</si>
  <si>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</si>
  <si>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</si>
  <si>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</si>
  <si>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</si>
  <si>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</si>
  <si>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</si>
  <si>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</si>
  <si>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</si>
  <si>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</si>
  <si>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</si>
  <si>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</si>
  <si>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</si>
  <si>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</si>
  <si>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</si>
  <si>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</si>
  <si>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</si>
  <si>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</si>
  <si>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</si>
  <si>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</si>
  <si>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</si>
  <si>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</si>
  <si>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</si>
  <si>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</si>
  <si>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</si>
  <si>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</si>
  <si>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</si>
  <si>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</si>
  <si>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</si>
  <si>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</si>
  <si>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</si>
  <si>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</si>
  <si>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</si>
  <si>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</si>
  <si>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</si>
  <si>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</si>
  <si>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</si>
  <si>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</si>
  <si>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</si>
  <si>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</si>
  <si>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</si>
  <si>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</si>
  <si>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</si>
  <si>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</si>
  <si>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</si>
  <si>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</si>
  <si>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</si>
  <si>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</si>
  <si>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</si>
  <si>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</si>
  <si>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</si>
  <si>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</si>
  <si>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</si>
  <si>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</si>
  <si>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</si>
  <si>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</si>
  <si>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</si>
  <si>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</si>
  <si>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</si>
  <si>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</si>
  <si>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</si>
  <si>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</si>
  <si>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</si>
  <si>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</si>
  <si>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</si>
  <si>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</si>
  <si>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</si>
  <si>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</si>
  <si>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</si>
  <si>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</si>
  <si>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</si>
  <si>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</si>
  <si>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</si>
  <si>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</si>
  <si>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</si>
  <si>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</si>
  <si>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</si>
  <si>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</si>
  <si>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</si>
  <si>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</si>
  <si>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</si>
  <si>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</si>
  <si>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</si>
  <si>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</si>
  <si>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</si>
  <si>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</si>
  <si>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</si>
  <si>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</si>
  <si>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</si>
  <si>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</si>
  <si>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</si>
  <si>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</si>
  <si>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</si>
  <si>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</si>
  <si>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</si>
  <si>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</si>
  <si>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</si>
  <si>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</si>
  <si>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</si>
  <si>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</si>
  <si>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</si>
  <si>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</si>
  <si>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</si>
  <si>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</si>
  <si>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</si>
  <si>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</si>
  <si>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</si>
  <si>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</si>
  <si>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</si>
  <si>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</si>
  <si>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</si>
  <si>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</si>
  <si>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</si>
  <si>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</si>
  <si>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</si>
  <si>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</si>
  <si>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</si>
  <si>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</si>
  <si>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</si>
  <si>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</si>
  <si>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</si>
  <si>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</si>
  <si>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</si>
  <si>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</si>
  <si>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</si>
  <si>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</si>
  <si>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</si>
  <si>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</si>
  <si>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</si>
  <si>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</si>
  <si>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</si>
  <si>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</si>
  <si>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</si>
  <si>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</si>
  <si>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</si>
  <si>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</si>
  <si>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</si>
  <si>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</si>
  <si>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</si>
  <si>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</si>
  <si>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</si>
  <si>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</si>
  <si>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</si>
  <si>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</si>
  <si>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</si>
  <si>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</si>
  <si>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</si>
  <si>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</si>
  <si>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</si>
  <si>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</si>
  <si>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</si>
  <si>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</si>
  <si>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</si>
  <si>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</si>
  <si>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</si>
  <si>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</si>
  <si>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</si>
  <si>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</si>
  <si>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</si>
  <si>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</si>
  <si>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</si>
  <si>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</si>
  <si>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</si>
  <si>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</si>
  <si>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</si>
  <si>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</si>
  <si>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</si>
  <si>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</si>
  <si>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</si>
  <si>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</si>
  <si>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</si>
  <si>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</si>
  <si>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</si>
  <si>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</si>
  <si>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</si>
  <si>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</si>
  <si>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</si>
  <si>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</si>
  <si>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</si>
  <si>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</si>
  <si>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</si>
  <si>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</si>
  <si>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</si>
  <si>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</si>
  <si>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</si>
  <si>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</si>
  <si>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</si>
  <si>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</si>
  <si>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</si>
  <si>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</si>
  <si>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</si>
  <si>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</si>
  <si>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</si>
  <si>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</si>
  <si>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</si>
  <si>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</si>
  <si>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</si>
  <si>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</si>
  <si>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</si>
  <si>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</si>
  <si>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</si>
  <si>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</si>
  <si>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</si>
  <si>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</si>
  <si>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</si>
  <si>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</si>
  <si>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</si>
  <si>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</si>
  <si>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</si>
  <si>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</si>
  <si>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</si>
  <si>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</si>
  <si>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</si>
  <si>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</si>
  <si>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</si>
  <si>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</si>
  <si>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</si>
  <si>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</si>
  <si>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</si>
  <si>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</si>
  <si>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</si>
  <si>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</si>
  <si>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</si>
  <si>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</si>
  <si>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</si>
  <si>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</si>
  <si>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</si>
  <si>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</si>
  <si>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</si>
  <si>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</si>
  <si>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</si>
  <si>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</si>
  <si>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</si>
  <si>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</si>
  <si>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</si>
  <si>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</si>
  <si>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</si>
  <si>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</si>
  <si>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</si>
  <si>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</si>
  <si>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</si>
  <si>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</si>
  <si>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</si>
  <si>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</si>
  <si>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</si>
  <si>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</si>
  <si>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</si>
  <si>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</si>
  <si>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</si>
  <si>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</si>
  <si>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</si>
  <si>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</si>
  <si>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</si>
  <si>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</si>
  <si>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</si>
  <si>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</si>
  <si>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</si>
  <si>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</si>
  <si>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</si>
  <si>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</si>
  <si>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</si>
  <si>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</si>
  <si>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</si>
  <si>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</si>
  <si>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</si>
  <si>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</si>
  <si>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</si>
  <si>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</si>
  <si>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</si>
  <si>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</si>
  <si>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</si>
  <si>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</si>
  <si>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</si>
  <si>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</si>
  <si>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</si>
  <si>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</si>
  <si>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</si>
  <si>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</si>
  <si>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</si>
  <si>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</si>
  <si>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</si>
  <si>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</si>
  <si>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</si>
  <si>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</si>
  <si>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</si>
  <si>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</si>
  <si>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</si>
  <si>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</si>
  <si>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</si>
  <si>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</si>
  <si>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</si>
  <si>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</si>
  <si>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</si>
  <si>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</si>
  <si>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</si>
  <si>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</si>
  <si>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</si>
  <si>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</si>
  <si>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</si>
  <si>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</si>
  <si>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</si>
  <si>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</si>
  <si>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</si>
  <si>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</si>
  <si>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</si>
  <si>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</si>
  <si>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</si>
  <si>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</si>
  <si>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</si>
  <si>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</si>
  <si>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</si>
  <si>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</si>
  <si>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</si>
  <si>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</si>
  <si>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</si>
  <si>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</si>
  <si>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</si>
  <si>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</si>
  <si>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</si>
  <si>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</si>
  <si>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</si>
  <si>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</si>
  <si>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</si>
  <si>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</si>
  <si>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</si>
  <si>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</si>
  <si>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</si>
  <si>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</si>
  <si>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</si>
  <si>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</si>
  <si>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</si>
  <si>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</si>
  <si>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</si>
  <si>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</si>
  <si>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</si>
  <si>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</si>
  <si>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</si>
  <si>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</si>
  <si>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</si>
  <si>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</si>
  <si>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</si>
  <si>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</si>
  <si>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</si>
  <si>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</si>
  <si>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</si>
  <si>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</si>
  <si>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</si>
  <si>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</si>
  <si>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</si>
  <si>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</si>
  <si>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</si>
  <si>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</si>
  <si>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</si>
  <si>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</si>
  <si>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</si>
  <si>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</si>
  <si>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</si>
  <si>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</si>
  <si>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</si>
  <si>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</si>
  <si>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</si>
  <si>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</si>
  <si>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</si>
  <si>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</si>
  <si>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</si>
  <si>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</si>
  <si>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</si>
  <si>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</si>
  <si>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</si>
  <si>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</si>
  <si>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</si>
  <si>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</si>
  <si>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</si>
  <si>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</si>
  <si>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</si>
  <si>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</si>
  <si>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</si>
  <si>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</si>
  <si>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</si>
  <si>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</si>
  <si>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</si>
  <si>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</si>
  <si>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</si>
  <si>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</si>
  <si>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</si>
  <si>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</si>
  <si>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</si>
  <si>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</si>
  <si>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</si>
  <si>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</si>
  <si>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</si>
  <si>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</si>
  <si>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</si>
  <si>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</si>
  <si>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</si>
  <si>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</si>
  <si>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</si>
  <si>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</si>
  <si>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</si>
  <si>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</si>
  <si>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</si>
  <si>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</si>
  <si>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</si>
  <si>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</si>
  <si>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</si>
  <si>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</si>
  <si>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</si>
  <si>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</si>
  <si>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</si>
  <si>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</si>
  <si>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</si>
  <si>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</si>
  <si>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</si>
  <si>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</si>
  <si>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</si>
  <si>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</si>
  <si>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</si>
  <si>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</si>
  <si>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</si>
  <si>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</si>
  <si>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</si>
  <si>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</si>
  <si>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</si>
  <si>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</si>
  <si>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</si>
  <si>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</si>
  <si>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</si>
  <si>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</si>
  <si>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</si>
  <si>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</si>
  <si>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</si>
  <si>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</si>
  <si>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</si>
  <si>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</si>
  <si>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</si>
  <si>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</si>
  <si>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</si>
  <si>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</si>
  <si>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</si>
  <si>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</si>
  <si>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</si>
  <si>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</si>
  <si>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</si>
  <si>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</si>
  <si>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</si>
  <si>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</si>
  <si>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</si>
  <si>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</si>
  <si>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</si>
  <si>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</si>
  <si>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</si>
  <si>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</si>
  <si>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</si>
  <si>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</si>
  <si>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</si>
  <si>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</si>
  <si>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</si>
  <si>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</si>
  <si>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</si>
  <si>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</si>
  <si>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</si>
  <si>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</si>
  <si>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</si>
  <si>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</si>
  <si>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</si>
  <si>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</si>
  <si>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</si>
  <si>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</si>
  <si>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</si>
  <si>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</si>
  <si>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</si>
  <si>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</si>
  <si>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</si>
  <si>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</si>
  <si>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</si>
  <si>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</si>
  <si>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</si>
  <si>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</si>
  <si>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</si>
  <si>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</si>
  <si>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</si>
  <si>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</si>
  <si>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</si>
  <si>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</si>
  <si>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</si>
  <si>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</si>
  <si>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</si>
  <si>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</si>
  <si>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</si>
  <si>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</si>
  <si>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</si>
  <si>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</si>
  <si>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</si>
  <si>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</si>
  <si>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</si>
  <si>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</si>
  <si>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</si>
  <si>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</si>
  <si>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</si>
  <si>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</si>
  <si>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</si>
  <si>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</si>
  <si>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</si>
  <si>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</si>
  <si>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</si>
  <si>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</si>
  <si>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</si>
  <si>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</si>
  <si>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</si>
  <si>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</si>
  <si>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</si>
  <si>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</si>
  <si>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</si>
  <si>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</si>
  <si>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</si>
  <si>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</si>
  <si>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</si>
  <si>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</si>
  <si>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</si>
  <si>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</si>
  <si>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</si>
  <si>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</si>
  <si>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</si>
  <si>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</si>
  <si>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</si>
  <si>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</si>
  <si>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</si>
  <si>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</si>
  <si>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</si>
  <si>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</si>
  <si>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</si>
  <si>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</si>
  <si>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</si>
  <si>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</si>
  <si>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</si>
  <si>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</si>
  <si>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</si>
  <si>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</si>
  <si>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</si>
  <si>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</si>
  <si>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</si>
  <si>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</si>
  <si>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</si>
  <si>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</si>
  <si>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</si>
  <si>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</si>
  <si>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</si>
  <si>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</si>
  <si>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</si>
  <si>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</si>
  <si>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</si>
  <si>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</si>
  <si>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</si>
  <si>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</si>
  <si>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</si>
  <si>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</si>
  <si>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</si>
  <si>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</si>
  <si>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</si>
  <si>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</si>
  <si>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</si>
  <si>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</si>
  <si>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</si>
  <si>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</si>
  <si>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</si>
  <si>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</si>
  <si>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</si>
  <si>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</si>
  <si>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</si>
  <si>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</si>
  <si>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</si>
  <si>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</si>
  <si>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</si>
  <si>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</si>
  <si>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</si>
  <si>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</si>
  <si>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</si>
  <si>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</si>
  <si>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</si>
  <si>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</si>
  <si>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</si>
  <si>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</si>
  <si>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</si>
  <si>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</si>
  <si>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</si>
  <si>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</si>
  <si>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</si>
  <si>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</si>
  <si>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</si>
  <si>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</si>
  <si>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</si>
  <si>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</si>
  <si>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</si>
  <si>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</si>
  <si>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</si>
  <si>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</si>
  <si>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</si>
  <si>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</si>
  <si>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</si>
  <si>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</si>
  <si>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</si>
  <si>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</si>
  <si>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</si>
  <si>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</si>
  <si>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</si>
  <si>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</si>
  <si>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</si>
  <si>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</si>
  <si>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</si>
  <si>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</si>
  <si>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</si>
  <si>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</si>
  <si>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</si>
  <si>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</si>
  <si>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</si>
  <si>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</si>
  <si>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</si>
  <si>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</si>
  <si>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</si>
  <si>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</si>
  <si>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</si>
  <si>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</si>
  <si>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</si>
  <si>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</si>
  <si>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</si>
  <si>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</si>
  <si>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</si>
  <si>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</si>
  <si>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</si>
  <si>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</si>
  <si>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</si>
  <si>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</si>
  <si>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</si>
  <si>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</si>
  <si>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</si>
  <si>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</si>
  <si>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</si>
  <si>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</si>
  <si>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</si>
  <si>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</si>
  <si>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</si>
  <si>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</si>
  <si>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</si>
  <si>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</si>
  <si>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</si>
  <si>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</si>
  <si>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</si>
  <si>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</si>
  <si>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</si>
  <si>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</si>
  <si>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</si>
  <si>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</si>
  <si>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</si>
  <si>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</si>
  <si>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</si>
  <si>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</si>
  <si>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</si>
  <si>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</si>
  <si>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</si>
  <si>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</si>
  <si>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</si>
  <si>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</si>
  <si>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</si>
  <si>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</si>
  <si>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</si>
  <si>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</si>
  <si>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</si>
  <si>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</si>
  <si>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</si>
  <si>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</si>
  <si>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</si>
  <si>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</si>
  <si>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</si>
  <si>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</si>
  <si>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</si>
  <si>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</si>
  <si>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</si>
  <si>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</si>
  <si>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</si>
  <si>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</si>
  <si>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</si>
  <si>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</si>
  <si>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</si>
  <si>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</si>
  <si>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</si>
  <si>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</si>
  <si>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</si>
  <si>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</si>
  <si>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</si>
  <si>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</si>
  <si>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</si>
  <si>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</si>
  <si>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</si>
  <si>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</si>
  <si>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</si>
  <si>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</si>
  <si>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</si>
  <si>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</si>
  <si>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</si>
  <si>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</si>
  <si>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</si>
  <si>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</si>
  <si>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</si>
  <si>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</si>
  <si>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</si>
  <si>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</si>
  <si>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</si>
  <si>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</si>
  <si>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</si>
  <si>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</si>
  <si>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</si>
  <si>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</si>
  <si>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</si>
  <si>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</si>
  <si>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</si>
  <si>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</si>
  <si>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</si>
  <si>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</si>
  <si>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</si>
  <si>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</si>
  <si>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</si>
  <si>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</si>
  <si>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</si>
  <si>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</si>
  <si>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</si>
  <si>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</si>
  <si>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</si>
  <si>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</si>
  <si>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</si>
  <si>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</si>
  <si>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</si>
  <si>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</si>
  <si>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</si>
  <si>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</si>
  <si>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</si>
  <si>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</si>
  <si>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</si>
  <si>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</si>
  <si>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</si>
  <si>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</si>
  <si>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</si>
  <si>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</si>
  <si>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</si>
  <si>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</si>
  <si>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</si>
  <si>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</si>
  <si>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</si>
  <si>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</si>
  <si>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</si>
  <si>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</si>
  <si>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</si>
  <si>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</si>
  <si>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</si>
  <si>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</si>
  <si>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</si>
  <si>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</si>
  <si>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</si>
  <si>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</si>
  <si>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</si>
  <si>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</si>
  <si>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</si>
  <si>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</si>
  <si>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</si>
  <si>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</si>
  <si>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</si>
  <si>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</si>
  <si>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</si>
  <si>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</si>
  <si>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</si>
  <si>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</si>
  <si>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</si>
  <si>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</si>
  <si>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</si>
  <si>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</si>
  <si>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</si>
  <si>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</si>
  <si>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</si>
  <si>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</si>
  <si>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</si>
  <si>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</si>
  <si>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</si>
  <si>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</si>
  <si>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</si>
  <si>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</si>
  <si>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</si>
  <si>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</si>
  <si>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</si>
  <si>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</si>
  <si>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</si>
  <si>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</si>
  <si>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</si>
  <si>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</si>
  <si>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</si>
  <si>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</si>
  <si>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</si>
  <si>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</si>
  <si>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</si>
  <si>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</si>
  <si>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</si>
  <si>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</si>
  <si>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</si>
  <si>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</si>
  <si>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</si>
  <si>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</si>
  <si>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</si>
  <si>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</si>
  <si>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</si>
  <si>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</si>
  <si>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</si>
  <si>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</si>
  <si>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</si>
  <si>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</si>
  <si>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</si>
  <si>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</si>
  <si>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</si>
  <si>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</si>
  <si>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</si>
  <si>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</si>
  <si>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</si>
  <si>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</si>
  <si>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</si>
  <si>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</si>
  <si>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</si>
  <si>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</si>
  <si>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</si>
  <si>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</si>
  <si>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</si>
  <si>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</si>
  <si>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</si>
  <si>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</si>
  <si>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</si>
  <si>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</si>
  <si>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</si>
  <si>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</si>
  <si>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</si>
  <si>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</si>
  <si>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</si>
  <si>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</si>
  <si>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</si>
  <si>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</si>
  <si>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</si>
  <si>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</si>
  <si>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</si>
  <si>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</si>
  <si>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</si>
  <si>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</si>
  <si>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</si>
  <si>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</si>
  <si>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</si>
  <si>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</si>
  <si>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</si>
  <si>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</si>
  <si>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</si>
  <si>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</si>
  <si>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</si>
  <si>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</si>
  <si>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</si>
  <si>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</si>
  <si>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</si>
  <si>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</si>
  <si>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</si>
  <si>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</si>
  <si>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</si>
  <si>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</si>
  <si>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</si>
  <si>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</si>
  <si>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</si>
  <si>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</si>
  <si>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</si>
  <si>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</si>
  <si>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</si>
  <si>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</si>
  <si>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</si>
  <si>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</si>
  <si>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</si>
  <si>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</si>
  <si>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</si>
  <si>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</si>
  <si>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</si>
  <si>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</si>
  <si>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</si>
  <si>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</si>
  <si>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</si>
  <si>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</si>
  <si>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</si>
  <si>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</si>
  <si>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</si>
  <si>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</si>
  <si>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</si>
  <si>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</si>
  <si>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</si>
  <si>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</si>
  <si>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</si>
  <si>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</si>
  <si>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</si>
  <si>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</si>
  <si>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</si>
  <si>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</si>
  <si>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</si>
  <si>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</si>
  <si>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</si>
  <si>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</si>
  <si>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</si>
  <si>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</si>
  <si>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</si>
  <si>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</si>
  <si>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</si>
  <si>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</si>
  <si>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</si>
  <si>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</si>
  <si>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</si>
  <si>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</si>
  <si>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</si>
  <si>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</si>
  <si>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</si>
  <si>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</si>
  <si>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</si>
  <si>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</si>
  <si>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</si>
  <si>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</si>
  <si>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</si>
  <si>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</si>
  <si>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</si>
  <si>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</si>
  <si>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</si>
  <si>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</si>
  <si>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</si>
  <si>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</si>
  <si>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</si>
  <si>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</si>
  <si>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</si>
  <si>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</si>
  <si>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</si>
  <si>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</si>
  <si>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</si>
  <si>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</si>
  <si>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</si>
  <si>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</si>
  <si>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</si>
  <si>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</si>
  <si>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</si>
  <si>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</si>
  <si>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</si>
  <si>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</si>
  <si>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</si>
  <si>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</si>
  <si>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</si>
  <si>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</si>
  <si>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</si>
  <si>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</si>
  <si>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</si>
  <si>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</si>
  <si>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</si>
  <si>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</si>
  <si>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</si>
  <si>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</si>
  <si>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</si>
  <si>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</si>
  <si>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</si>
  <si>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</si>
  <si>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</si>
  <si>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</si>
  <si>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</si>
  <si>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</si>
  <si>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</si>
  <si>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</si>
  <si>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</si>
  <si>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</si>
  <si>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</si>
  <si>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</si>
  <si>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</si>
  <si>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</si>
  <si>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</si>
  <si>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</si>
  <si>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</si>
  <si>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</si>
  <si>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</si>
  <si>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</si>
  <si>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</si>
  <si>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</si>
  <si>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</si>
  <si>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</si>
  <si>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</si>
  <si>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</si>
  <si>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</si>
  <si>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</si>
  <si>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</si>
  <si>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</si>
  <si>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</si>
  <si>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</si>
  <si>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</si>
  <si>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</si>
  <si>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</si>
  <si>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</si>
  <si>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</si>
  <si>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</si>
  <si>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</si>
  <si>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</si>
  <si>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</si>
  <si>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</si>
  <si>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</si>
  <si>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</si>
  <si>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</si>
  <si>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</si>
  <si>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</si>
  <si>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</si>
  <si>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</si>
  <si>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</si>
  <si>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</si>
  <si>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</si>
  <si>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</si>
  <si>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</si>
  <si>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</si>
  <si>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</si>
  <si>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</si>
  <si>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</si>
  <si>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</si>
  <si>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</si>
  <si>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</si>
  <si>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</si>
  <si>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</si>
  <si>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</si>
  <si>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</si>
  <si>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</si>
  <si>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</si>
  <si>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</si>
  <si>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</si>
  <si>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</si>
  <si>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</si>
  <si>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</si>
  <si>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</si>
  <si>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</si>
  <si>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</si>
  <si>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</si>
  <si>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</si>
  <si>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</si>
  <si>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</si>
  <si>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</si>
  <si>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</si>
  <si>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</si>
  <si>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</si>
  <si>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</si>
  <si>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</si>
  <si>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</si>
  <si>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</si>
  <si>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</si>
  <si>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</si>
  <si>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</si>
  <si>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</si>
  <si>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</si>
  <si>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</si>
  <si>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</si>
  <si>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</si>
  <si>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</si>
  <si>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</si>
  <si>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</si>
  <si>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</si>
  <si>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</si>
  <si>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</si>
  <si>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</si>
  <si>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</si>
  <si>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</si>
  <si>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</si>
  <si>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</si>
  <si>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</si>
  <si>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</si>
  <si>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</si>
  <si>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</si>
  <si>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</si>
  <si>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</si>
  <si>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</si>
  <si>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</si>
  <si>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</si>
  <si>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</si>
  <si>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</si>
  <si>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</si>
  <si>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</si>
  <si>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</si>
  <si>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</si>
  <si>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</si>
  <si>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</si>
  <si>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</si>
  <si>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</si>
  <si>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</si>
  <si>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</si>
  <si>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</si>
  <si>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</si>
  <si>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</si>
  <si>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</si>
  <si>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</si>
  <si>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</si>
  <si>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</si>
  <si>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</si>
  <si>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</si>
  <si>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</si>
  <si>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</si>
  <si>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</si>
  <si>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</si>
  <si>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</si>
  <si>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</si>
  <si>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</si>
  <si>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</si>
  <si>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</si>
  <si>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</si>
  <si>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</si>
  <si>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</si>
  <si>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</si>
  <si>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</si>
  <si>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</si>
  <si>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</si>
  <si>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</si>
  <si>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</si>
  <si>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</si>
  <si>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</si>
  <si>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</si>
  <si>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</si>
  <si>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</si>
  <si>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</si>
  <si>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</si>
  <si>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</si>
  <si>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</si>
  <si>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</si>
  <si>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</si>
  <si>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</si>
  <si>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</si>
  <si>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</si>
  <si>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</si>
  <si>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</si>
  <si>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</si>
  <si>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</si>
  <si>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</si>
  <si>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</si>
  <si>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</si>
  <si>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</si>
  <si>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</si>
  <si>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</si>
  <si>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</si>
  <si>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</si>
  <si>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</si>
  <si>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</si>
  <si>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</si>
  <si>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</si>
  <si>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</si>
  <si>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</si>
  <si>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</si>
  <si>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</si>
  <si>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</si>
  <si>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</si>
  <si>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</si>
  <si>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</si>
  <si>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</si>
  <si>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</si>
  <si>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</si>
  <si>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</si>
  <si>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</si>
  <si>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</si>
  <si>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</si>
  <si>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</si>
  <si>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</si>
  <si>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</si>
  <si>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</si>
  <si>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</si>
  <si>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</si>
  <si>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</si>
  <si>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</si>
  <si>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</si>
  <si>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</si>
  <si>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</si>
  <si>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</si>
  <si>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</si>
  <si>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</si>
  <si>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</si>
  <si>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</si>
  <si>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</si>
  <si>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</si>
  <si>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</si>
  <si>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</si>
  <si>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</si>
  <si>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</si>
  <si>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</si>
  <si>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</si>
  <si>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</si>
  <si>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</si>
  <si>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</si>
  <si>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</si>
  <si>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</si>
  <si>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</si>
  <si>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</si>
  <si>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</si>
  <si>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</si>
  <si>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</si>
  <si>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</si>
  <si>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</si>
  <si>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</si>
  <si>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</si>
  <si>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</si>
  <si>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</si>
  <si>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</si>
  <si>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</si>
  <si>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</si>
  <si>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</si>
  <si>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</si>
  <si>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</si>
  <si>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</si>
  <si>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</si>
  <si>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</si>
  <si>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</si>
  <si>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</si>
  <si>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</si>
  <si>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</si>
  <si>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</si>
  <si>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</si>
  <si>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</si>
  <si>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</si>
  <si>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</si>
  <si>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</si>
  <si>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</si>
  <si>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</si>
  <si>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</si>
  <si>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</si>
  <si>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</si>
  <si>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</si>
  <si>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</si>
  <si>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</si>
  <si>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</si>
  <si>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</si>
  <si>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</si>
  <si>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</si>
  <si>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</si>
  <si>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</si>
  <si>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</si>
  <si>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</si>
  <si>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</si>
  <si>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</si>
  <si>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</si>
  <si>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</si>
  <si>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</si>
  <si>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</si>
  <si>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</si>
  <si>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</si>
  <si>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</si>
  <si>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</si>
  <si>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</si>
  <si>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</si>
  <si>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</si>
  <si>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</si>
  <si>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</si>
  <si>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</si>
  <si>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</si>
  <si>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</si>
  <si>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</si>
  <si>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</si>
  <si>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</si>
  <si>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</si>
  <si>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</si>
  <si>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</si>
  <si>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</si>
  <si>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</si>
  <si>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</si>
  <si>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</si>
  <si>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</si>
  <si>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</si>
  <si>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</si>
  <si>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</si>
  <si>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</si>
  <si>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</si>
  <si>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</si>
  <si>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</si>
  <si>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</si>
  <si>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</si>
  <si>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</si>
  <si>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</si>
  <si>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</si>
  <si>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</si>
  <si>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</si>
  <si>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</si>
  <si>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</si>
  <si>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</si>
  <si>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</si>
  <si>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</si>
  <si>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</si>
  <si>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</si>
  <si>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</si>
  <si>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</si>
  <si>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</si>
  <si>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</si>
  <si>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</si>
  <si>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</si>
  <si>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</si>
  <si>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</si>
  <si>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</si>
  <si>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</si>
  <si>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</si>
  <si>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</si>
  <si>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</si>
  <si>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</si>
  <si>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</si>
  <si>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</si>
  <si>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</si>
  <si>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</si>
  <si>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</si>
  <si>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</si>
  <si>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</si>
  <si>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</si>
  <si>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</si>
  <si>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</si>
  <si>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</si>
  <si>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</si>
  <si>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</si>
  <si>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</si>
  <si>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</si>
  <si>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</si>
  <si>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</si>
  <si>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</si>
  <si>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</si>
  <si>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</si>
  <si>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</si>
  <si>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</si>
  <si>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</si>
  <si>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</si>
  <si>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</si>
  <si>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</si>
  <si>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</si>
  <si>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</si>
  <si>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</si>
  <si>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</si>
  <si>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</si>
  <si>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</si>
  <si>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</si>
  <si>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</si>
  <si>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</si>
  <si>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</si>
  <si>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</si>
  <si>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</si>
  <si>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</si>
  <si>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</si>
  <si>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</si>
  <si>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</si>
  <si>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</si>
  <si>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</si>
  <si>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</si>
  <si>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</si>
  <si>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</si>
  <si>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</si>
  <si>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</si>
  <si>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</si>
  <si>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</si>
  <si>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</si>
  <si>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</si>
  <si>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</si>
  <si>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</si>
  <si>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</si>
  <si>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</si>
  <si>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</si>
  <si>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</si>
  <si>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</si>
  <si>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</si>
  <si>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</si>
  <si>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</si>
  <si>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</si>
  <si>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</si>
  <si>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</si>
  <si>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</si>
  <si>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</si>
  <si>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</si>
  <si>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</si>
  <si>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</si>
  <si>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</si>
  <si>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</si>
  <si>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</si>
  <si>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</si>
  <si>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</si>
  <si>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</si>
  <si>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</si>
  <si>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</si>
  <si>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</si>
  <si>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</si>
  <si>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</si>
  <si>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</si>
  <si>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</si>
  <si>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</si>
  <si>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</si>
  <si>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</si>
  <si>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</si>
  <si>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</si>
  <si>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</si>
  <si>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</si>
  <si>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</si>
  <si>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</si>
  <si>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</si>
  <si>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</si>
  <si>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</si>
  <si>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</si>
  <si>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</si>
  <si>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</si>
  <si>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</si>
  <si>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</si>
  <si>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</si>
  <si>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</si>
  <si>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</si>
  <si>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</si>
  <si>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</si>
  <si>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</si>
  <si>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</si>
  <si>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</si>
  <si>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</si>
  <si>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</si>
  <si>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</si>
  <si>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</si>
  <si>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</si>
  <si>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</si>
  <si>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</si>
  <si>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</si>
  <si>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</si>
  <si>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</si>
  <si>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</si>
  <si>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</si>
  <si>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</si>
  <si>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</si>
  <si>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</si>
  <si>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</si>
  <si>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</si>
  <si>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</si>
  <si>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</si>
  <si>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</si>
  <si>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</si>
  <si>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</si>
  <si>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</si>
  <si>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</si>
  <si>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</si>
  <si>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</si>
  <si>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</si>
  <si>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</si>
  <si>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</si>
  <si>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</si>
  <si>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</si>
  <si>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</si>
  <si>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</si>
  <si>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</si>
  <si>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</si>
  <si>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</si>
  <si>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</si>
  <si>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</si>
  <si>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</si>
  <si>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</si>
  <si>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</si>
  <si>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</si>
  <si>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</si>
  <si>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</si>
  <si>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</si>
  <si>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</si>
  <si>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</si>
  <si>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</si>
  <si>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</si>
  <si>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</si>
  <si>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</si>
  <si>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</si>
  <si>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</si>
  <si>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</si>
  <si>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</si>
  <si>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</si>
  <si>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</si>
  <si>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</si>
  <si>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</si>
  <si>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</si>
  <si>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</si>
  <si>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</si>
  <si>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</si>
  <si>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</si>
  <si>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</si>
  <si>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</si>
  <si>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</si>
  <si>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</si>
  <si>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</si>
  <si>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</si>
  <si>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</si>
  <si>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</si>
  <si>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</si>
  <si>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</si>
  <si>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</si>
  <si>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</si>
  <si>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</si>
  <si>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</si>
  <si>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</si>
  <si>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</si>
  <si>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</si>
  <si>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</si>
  <si>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</si>
  <si>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</si>
  <si>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</si>
  <si>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</si>
  <si>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</si>
  <si>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</si>
  <si>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</si>
  <si>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</si>
  <si>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</si>
  <si>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</si>
  <si>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</si>
  <si>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</si>
  <si>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</si>
  <si>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</si>
  <si>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</si>
  <si>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</si>
  <si>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</si>
  <si>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</si>
  <si>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</si>
  <si>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</si>
  <si>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</si>
  <si>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</si>
  <si>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</si>
  <si>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</si>
  <si>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</si>
  <si>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</si>
  <si>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</si>
  <si>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</si>
  <si>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</si>
  <si>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</si>
  <si>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</si>
  <si>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</si>
  <si>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</si>
  <si>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</si>
  <si>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</si>
  <si>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</si>
  <si>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</si>
  <si>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</si>
  <si>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</si>
  <si>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</si>
  <si>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</si>
  <si>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</si>
  <si>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</si>
  <si>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</si>
  <si>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</si>
  <si>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</si>
  <si>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</si>
  <si>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</si>
  <si>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</si>
  <si>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</si>
  <si>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</si>
  <si>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</si>
  <si>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</si>
  <si>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</si>
  <si>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</si>
  <si>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</si>
  <si>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</si>
  <si>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</si>
  <si>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</si>
  <si>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</si>
  <si>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</si>
  <si>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</si>
  <si>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</si>
  <si>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</si>
  <si>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</si>
  <si>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</si>
  <si>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</si>
  <si>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</si>
  <si>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</si>
  <si>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</si>
  <si>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</si>
  <si>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</si>
  <si>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</si>
  <si>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</si>
  <si>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</si>
  <si>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</si>
  <si>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</si>
  <si>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</si>
  <si>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</si>
  <si>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</si>
  <si>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</si>
  <si>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</si>
  <si>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</si>
  <si>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</si>
  <si>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</si>
  <si>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</si>
  <si>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</si>
  <si>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</si>
  <si>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</si>
  <si>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</si>
  <si>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</si>
  <si>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</si>
  <si>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</si>
  <si>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</si>
  <si>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</si>
  <si>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</si>
  <si>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</si>
  <si>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</si>
  <si>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</si>
  <si>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</si>
  <si>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</si>
  <si>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</si>
  <si>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</si>
  <si>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</si>
  <si>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</si>
  <si>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</si>
  <si>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</si>
  <si>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</si>
  <si>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</si>
  <si>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</si>
  <si>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</si>
  <si>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</si>
  <si>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</si>
  <si>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</si>
  <si>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</si>
  <si>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</si>
  <si>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</si>
  <si>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</si>
  <si>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</si>
  <si>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</si>
  <si>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</si>
  <si>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</si>
  <si>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</si>
  <si>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</si>
  <si>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</si>
  <si>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</si>
  <si>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</si>
  <si>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</si>
  <si>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</si>
  <si>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</si>
  <si>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</si>
  <si>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</si>
  <si>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</si>
  <si>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</si>
  <si>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</si>
  <si>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</si>
  <si>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</si>
  <si>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</si>
  <si>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</si>
  <si>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</si>
  <si>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</si>
  <si>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</si>
  <si>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</si>
  <si>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</si>
  <si>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</si>
  <si>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</si>
  <si>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</si>
  <si>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</si>
  <si>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</si>
  <si>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</si>
  <si>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</si>
  <si>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</si>
  <si>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</si>
  <si>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</si>
  <si>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</si>
  <si>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</si>
  <si>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</si>
  <si>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</si>
  <si>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</si>
  <si>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</si>
  <si>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</si>
  <si>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</si>
  <si>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</si>
  <si>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</si>
  <si>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</si>
  <si>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</si>
  <si>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</si>
  <si>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</si>
  <si>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</si>
  <si>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</si>
  <si>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</si>
  <si>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</si>
  <si>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</si>
  <si>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</si>
  <si>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</si>
  <si>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</si>
  <si>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</si>
  <si>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</si>
  <si>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</si>
  <si>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</si>
  <si>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</si>
  <si>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</si>
  <si>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</si>
  <si>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</si>
  <si>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</si>
  <si>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</si>
  <si>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</si>
  <si>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</si>
  <si>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</si>
  <si>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</si>
  <si>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</si>
  <si>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</si>
  <si>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</si>
  <si>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</si>
  <si>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</si>
  <si>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</si>
  <si>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</si>
  <si>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</si>
  <si>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</si>
  <si>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</si>
  <si>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</si>
  <si>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</si>
  <si>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</si>
  <si>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</si>
  <si>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</si>
  <si>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</si>
  <si>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</si>
  <si>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</si>
  <si>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</si>
  <si>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</si>
  <si>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</si>
  <si>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</si>
  <si>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</si>
  <si>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</si>
  <si>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</si>
  <si>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</si>
  <si>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</si>
  <si>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</si>
  <si>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</si>
  <si>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</si>
  <si>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</si>
  <si>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</si>
  <si>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</si>
  <si>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</si>
  <si>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</si>
  <si>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</si>
  <si>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</si>
  <si>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</si>
  <si>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</si>
  <si>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</si>
  <si>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</si>
  <si>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</si>
  <si>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</si>
  <si>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</si>
  <si>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</si>
  <si>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</si>
  <si>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</si>
  <si>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</si>
  <si>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</si>
  <si>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</si>
  <si>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</si>
  <si>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</si>
  <si>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</si>
  <si>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</si>
  <si>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</si>
  <si>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</si>
  <si>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</si>
  <si>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</si>
  <si>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</si>
  <si>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</si>
  <si>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</si>
  <si>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</si>
  <si>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</si>
  <si>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</si>
  <si>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</si>
  <si>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</si>
  <si>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</si>
  <si>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</si>
  <si>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</si>
  <si>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</si>
  <si>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</si>
  <si>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</si>
  <si>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</si>
  <si>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</si>
  <si>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</si>
  <si>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</si>
  <si>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</si>
  <si>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</si>
  <si>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</si>
  <si>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</si>
  <si>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</si>
  <si>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</si>
  <si>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</si>
  <si>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</si>
  <si>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</si>
  <si>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</si>
  <si>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</si>
  <si>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</si>
  <si>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</si>
  <si>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</si>
  <si>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</si>
  <si>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</si>
  <si>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</si>
  <si>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</si>
  <si>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</si>
  <si>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</si>
  <si>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</si>
  <si>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</si>
  <si>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</si>
  <si>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</si>
  <si>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</si>
  <si>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</si>
  <si>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</si>
  <si>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</si>
  <si>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</si>
  <si>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</si>
  <si>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</si>
  <si>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</si>
  <si>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</si>
  <si>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</si>
  <si>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</si>
  <si>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</si>
  <si>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</si>
  <si>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</si>
  <si>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</si>
  <si>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</si>
  <si>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</si>
  <si>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</si>
  <si>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</si>
  <si>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</si>
  <si>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</si>
  <si>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</si>
  <si>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</si>
  <si>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</si>
  <si>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</si>
  <si>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</si>
  <si>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</si>
  <si>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</si>
  <si>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</si>
  <si>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</si>
  <si>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</si>
  <si>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</si>
  <si>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</si>
  <si>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</si>
  <si>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</si>
  <si>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</si>
  <si>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</si>
  <si>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</si>
  <si>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</si>
  <si>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</si>
  <si>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</si>
  <si>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</si>
  <si>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</si>
  <si>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</si>
  <si>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</si>
  <si>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</si>
  <si>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</si>
  <si>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</si>
  <si>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</si>
  <si>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</si>
  <si>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</si>
  <si>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</si>
  <si>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</si>
  <si>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</si>
  <si>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</si>
  <si>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</si>
  <si>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</si>
  <si>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</si>
  <si>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</si>
  <si>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</si>
  <si>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</si>
  <si>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</si>
  <si>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</si>
  <si>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</si>
  <si>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</si>
  <si>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</si>
  <si>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</si>
  <si>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</si>
  <si>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</si>
  <si>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</si>
  <si>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</si>
  <si>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</si>
  <si>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</si>
  <si>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</si>
  <si>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</si>
  <si>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</si>
  <si>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</si>
  <si>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</si>
  <si>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</si>
  <si>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</si>
  <si>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</si>
  <si>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</si>
  <si>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</si>
  <si>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</si>
  <si>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</si>
  <si>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</si>
  <si>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</si>
  <si>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</si>
  <si>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</si>
  <si>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</si>
  <si>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</si>
  <si>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</si>
  <si>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</si>
  <si>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</si>
  <si>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</si>
  <si>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</si>
  <si>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</si>
  <si>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</si>
  <si>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</si>
  <si>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</si>
  <si>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</si>
  <si>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</si>
  <si>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</si>
  <si>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</si>
  <si>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</si>
  <si>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</si>
  <si>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</si>
  <si>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</si>
  <si>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</si>
  <si>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</si>
  <si>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</si>
  <si>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</si>
  <si>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</si>
  <si>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</si>
  <si>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</si>
  <si>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</si>
  <si>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</si>
  <si>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</si>
  <si>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</si>
  <si>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</si>
  <si>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</si>
  <si>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</si>
  <si>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</si>
  <si>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</si>
  <si>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</si>
  <si>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</si>
  <si>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</si>
  <si>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</si>
  <si>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</si>
  <si>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</si>
  <si>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</si>
  <si>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</si>
  <si>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</si>
  <si>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</si>
  <si>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</si>
  <si>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</si>
  <si>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</si>
  <si>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</si>
  <si>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</si>
  <si>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</si>
  <si>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</si>
  <si>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</si>
  <si>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</si>
  <si>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</si>
  <si>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</si>
  <si>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</si>
  <si>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</si>
  <si>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</si>
  <si>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</si>
  <si>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</si>
  <si>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</si>
  <si>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</si>
  <si>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</si>
  <si>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</si>
  <si>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</si>
  <si>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</si>
  <si>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</si>
  <si>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</si>
  <si>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</si>
  <si>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</si>
  <si>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</si>
  <si>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</si>
  <si>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</si>
  <si>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</si>
  <si>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</si>
  <si>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</si>
  <si>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</si>
  <si>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</si>
  <si>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</si>
  <si>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</si>
  <si>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</si>
  <si>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</si>
  <si>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</si>
  <si>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</si>
  <si>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</si>
  <si>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</si>
  <si>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</si>
  <si>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</si>
  <si>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</si>
  <si>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</si>
  <si>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</si>
  <si>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</si>
  <si>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</si>
  <si>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</si>
  <si>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</si>
  <si>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</si>
  <si>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</si>
  <si>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</si>
  <si>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</si>
  <si>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</si>
  <si>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</si>
  <si>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</si>
  <si>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</si>
  <si>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</si>
  <si>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</si>
  <si>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</si>
  <si>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</si>
  <si>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</si>
  <si>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</si>
  <si>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</si>
  <si>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</si>
  <si>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</si>
  <si>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</si>
  <si>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</si>
  <si>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</si>
  <si>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</si>
  <si>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</si>
  <si>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</si>
  <si>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</si>
  <si>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</si>
  <si>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</si>
  <si>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</si>
  <si>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</si>
  <si>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</si>
  <si>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</si>
  <si>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</si>
  <si>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</si>
  <si>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</si>
  <si>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</si>
  <si>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</si>
  <si>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</si>
  <si>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</si>
  <si>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</si>
  <si>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</si>
  <si>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</si>
  <si>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</si>
  <si>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</si>
  <si>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</si>
  <si>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</si>
  <si>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</si>
  <si>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</si>
  <si>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</si>
  <si>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</si>
  <si>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</si>
  <si>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</si>
  <si>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</si>
  <si>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</si>
  <si>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</si>
  <si>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</si>
  <si>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</si>
  <si>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</si>
  <si>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</si>
  <si>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</si>
  <si>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</si>
  <si>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</si>
  <si>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</si>
  <si>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</si>
  <si>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</si>
  <si>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</si>
  <si>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</si>
  <si>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</si>
  <si>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</si>
  <si>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</si>
  <si>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</si>
  <si>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</si>
  <si>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</si>
  <si>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</si>
  <si>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</si>
  <si>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</si>
  <si>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</si>
  <si>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</si>
  <si>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</si>
  <si>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</si>
  <si>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</si>
  <si>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</si>
  <si>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</si>
  <si>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</si>
  <si>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</si>
  <si>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</si>
  <si>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</si>
  <si>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</si>
  <si>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</si>
  <si>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</si>
  <si>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</si>
  <si>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</si>
  <si>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</si>
  <si>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</si>
  <si>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</si>
  <si>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</si>
  <si>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</si>
  <si>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</si>
  <si>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</si>
  <si>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</si>
  <si>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</si>
  <si>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</si>
  <si>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</si>
  <si>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</si>
  <si>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</si>
  <si>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</si>
  <si>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</si>
  <si>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</si>
  <si>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</si>
  <si>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</si>
  <si>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</si>
  <si>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</si>
  <si>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</si>
  <si>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</si>
  <si>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</si>
  <si>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</si>
  <si>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</si>
  <si>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</si>
  <si>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</si>
  <si>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</si>
  <si>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</si>
  <si>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</si>
  <si>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</si>
  <si>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</si>
  <si>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</si>
  <si>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</si>
  <si>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</si>
  <si>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</si>
  <si>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</si>
  <si>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</si>
  <si>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</si>
  <si>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</si>
  <si>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</si>
  <si>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</si>
  <si>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</si>
  <si>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</si>
  <si>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</si>
  <si>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</si>
  <si>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</si>
  <si>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</si>
  <si>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</si>
  <si>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</si>
  <si>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</si>
  <si>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</si>
  <si>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</si>
  <si>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</si>
  <si>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</si>
  <si>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</si>
  <si>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</si>
  <si>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</si>
  <si>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</si>
  <si>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</si>
  <si>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</si>
  <si>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</si>
  <si>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</si>
  <si>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</si>
  <si>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</si>
  <si>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</si>
  <si>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</si>
  <si>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</si>
  <si>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</si>
  <si>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</si>
  <si>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</si>
  <si>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</si>
  <si>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</si>
  <si>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</si>
  <si>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</si>
  <si>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</si>
  <si>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</si>
  <si>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</si>
  <si>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</si>
  <si>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</si>
  <si>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</si>
  <si>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</si>
  <si>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</si>
  <si>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</si>
  <si>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</si>
  <si>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</si>
  <si>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</si>
  <si>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</si>
  <si>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</si>
  <si>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</si>
  <si>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</si>
  <si>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</si>
  <si>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</si>
  <si>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</si>
  <si>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</si>
  <si>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</si>
  <si>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</si>
  <si>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</si>
  <si>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</si>
  <si>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</si>
  <si>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</si>
  <si>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</si>
  <si>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</si>
  <si>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</si>
  <si>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</si>
  <si>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</si>
  <si>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</si>
  <si>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</si>
  <si>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</si>
  <si>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</si>
  <si>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</si>
  <si>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</si>
  <si>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</si>
  <si>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</si>
  <si>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</si>
  <si>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</si>
  <si>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</si>
  <si>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</si>
  <si>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</si>
  <si>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</si>
  <si>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</si>
  <si>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</si>
  <si>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</si>
  <si>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</si>
  <si>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</si>
  <si>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</si>
  <si>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</si>
  <si>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</si>
  <si>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</si>
  <si>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</si>
  <si>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</si>
  <si>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</si>
  <si>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</si>
  <si>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</si>
  <si>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</si>
  <si>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</si>
  <si>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</si>
  <si>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</si>
  <si>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</si>
  <si>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</si>
  <si>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</si>
  <si>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</si>
  <si>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</si>
  <si>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</si>
  <si>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</si>
  <si>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</si>
  <si>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</si>
  <si>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</si>
  <si>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</si>
  <si>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</si>
  <si>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</si>
  <si>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</si>
  <si>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</si>
  <si>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</si>
  <si>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</si>
  <si>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</si>
  <si>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</si>
  <si>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</si>
  <si>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</si>
  <si>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</si>
  <si>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</si>
  <si>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</si>
  <si>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</si>
  <si>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</si>
  <si>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</si>
  <si>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</si>
  <si>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</si>
  <si>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</si>
  <si>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</si>
  <si>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</si>
  <si>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</si>
  <si>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</si>
  <si>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</si>
  <si>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</si>
  <si>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</si>
  <si>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</si>
  <si>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</si>
  <si>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</si>
  <si>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</si>
  <si>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</si>
  <si>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</si>
  <si>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</si>
  <si>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</si>
  <si>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</si>
  <si>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</si>
  <si>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</si>
  <si>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</si>
  <si>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</si>
  <si>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</si>
  <si>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</si>
  <si>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</si>
  <si>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</si>
  <si>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</si>
  <si>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</si>
  <si>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</si>
  <si>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</si>
  <si>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</si>
  <si>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</si>
  <si>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</si>
  <si>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</si>
  <si>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</si>
  <si>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</si>
  <si>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</si>
  <si>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</si>
  <si>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</si>
  <si>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</si>
  <si>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</si>
  <si>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</si>
  <si>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</si>
  <si>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</si>
  <si>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</si>
  <si>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</si>
  <si>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</si>
  <si>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</si>
  <si>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</si>
  <si>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</si>
  <si>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</si>
  <si>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</si>
  <si>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</si>
  <si>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</si>
  <si>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</si>
  <si>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</si>
  <si>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</si>
  <si>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</si>
  <si>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</si>
  <si>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</si>
  <si>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</si>
  <si>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</si>
  <si>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</si>
  <si>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</si>
  <si>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</si>
  <si>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</si>
  <si>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</si>
  <si>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</si>
  <si>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</si>
  <si>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</si>
  <si>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</si>
  <si>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</si>
  <si>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</si>
  <si>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</si>
  <si>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</si>
  <si>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</si>
  <si>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</si>
  <si>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</si>
  <si>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</si>
  <si>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</si>
  <si>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</si>
  <si>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</si>
  <si>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</si>
  <si>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</si>
  <si>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</si>
  <si>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</si>
  <si>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</si>
  <si>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</si>
  <si>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</si>
  <si>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</si>
  <si>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</si>
  <si>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</si>
  <si>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</si>
  <si>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</si>
  <si>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</si>
  <si>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</si>
  <si>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</si>
  <si>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</si>
  <si>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</si>
  <si>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</si>
  <si>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</si>
  <si>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</si>
  <si>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</si>
  <si>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</si>
  <si>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</si>
  <si>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</si>
  <si>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</si>
  <si>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</si>
  <si>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</si>
  <si>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</si>
  <si>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</si>
  <si>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</si>
  <si>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</si>
  <si>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</si>
  <si>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</si>
  <si>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</si>
  <si>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</si>
  <si>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</si>
  <si>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</si>
  <si>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</si>
  <si>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</si>
  <si>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</si>
  <si>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</si>
  <si>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</si>
  <si>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</si>
  <si>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</si>
  <si>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</si>
  <si>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</si>
  <si>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</si>
  <si>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</si>
  <si>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</si>
  <si>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</si>
  <si>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</si>
  <si>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</si>
  <si>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</si>
  <si>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</si>
  <si>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</si>
  <si>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</si>
  <si>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</si>
  <si>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</si>
  <si>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</si>
  <si>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</si>
  <si>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</si>
  <si>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</si>
  <si>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</si>
  <si>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</si>
  <si>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</si>
  <si>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</si>
  <si>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</si>
  <si>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</si>
  <si>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</si>
  <si>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</si>
  <si>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</si>
  <si>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</si>
  <si>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</si>
  <si>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</si>
  <si>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</si>
  <si>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</si>
  <si>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</si>
  <si>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</si>
  <si>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</si>
  <si>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</si>
  <si>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</si>
  <si>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</si>
  <si>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</si>
  <si>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</si>
  <si>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</si>
  <si>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</si>
  <si>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</si>
  <si>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</si>
  <si>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</si>
  <si>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</si>
  <si>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</si>
  <si>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</si>
  <si>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</si>
  <si>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</si>
  <si>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</si>
  <si>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</si>
  <si>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</si>
  <si>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</si>
  <si>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</si>
  <si>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</si>
  <si>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</si>
  <si>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</si>
  <si>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</si>
  <si>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</si>
  <si>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</si>
  <si>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</si>
  <si>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</si>
  <si>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</si>
  <si>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</si>
  <si>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</si>
  <si>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</si>
  <si>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</si>
  <si>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</si>
  <si>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</si>
  <si>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</si>
  <si>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</si>
  <si>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</si>
  <si>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</si>
  <si>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</si>
  <si>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</si>
  <si>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</si>
  <si>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</si>
  <si>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</si>
  <si>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</si>
  <si>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</si>
  <si>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</si>
  <si>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</si>
  <si>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</si>
  <si>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</si>
  <si>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</si>
  <si>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</si>
  <si>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</si>
  <si>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</si>
  <si>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</si>
  <si>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</si>
  <si>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</si>
  <si>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</si>
  <si>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</si>
  <si>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</si>
  <si>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</si>
  <si>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</si>
  <si>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</si>
  <si>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</si>
  <si>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</si>
  <si>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</si>
  <si>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</si>
  <si>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</si>
  <si>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</si>
  <si>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</si>
  <si>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</si>
  <si>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</si>
  <si>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</si>
  <si>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</si>
  <si>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</si>
  <si>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</si>
  <si>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</si>
  <si>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</si>
  <si>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</si>
  <si>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</si>
  <si>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</si>
  <si>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</si>
  <si>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</si>
  <si>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</si>
  <si>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</si>
  <si>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</si>
  <si>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</si>
  <si>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</si>
  <si>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</si>
  <si>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</si>
  <si>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</si>
  <si>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</si>
  <si>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</si>
  <si>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</si>
  <si>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</si>
  <si>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</si>
  <si>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</si>
  <si>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</si>
  <si>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</si>
  <si>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</si>
  <si>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</si>
  <si>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</si>
  <si>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</si>
  <si>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</si>
  <si>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</si>
  <si>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</si>
  <si>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</si>
  <si>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</si>
  <si>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</si>
  <si>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</si>
  <si>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</si>
  <si>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</si>
  <si>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</si>
  <si>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</si>
  <si>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</si>
  <si>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</si>
  <si>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</si>
  <si>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</si>
  <si>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</si>
  <si>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</si>
  <si>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</si>
  <si>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</si>
  <si>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</si>
  <si>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</si>
  <si>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</si>
  <si>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</si>
  <si>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</si>
  <si>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</si>
  <si>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</si>
  <si>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</si>
  <si>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</si>
  <si>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</si>
  <si>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</si>
  <si>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</si>
  <si>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</si>
  <si>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</si>
  <si>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</si>
  <si>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</si>
  <si>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</si>
  <si>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</si>
  <si>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</si>
  <si>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</si>
  <si>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</si>
  <si>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</si>
  <si>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</si>
  <si>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</si>
  <si>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</si>
  <si>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</si>
  <si>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</si>
  <si>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</si>
  <si>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</si>
  <si>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</si>
  <si>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</si>
  <si>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</si>
  <si>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</si>
  <si>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</si>
  <si>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</si>
  <si>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</si>
  <si>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</si>
  <si>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</si>
  <si>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</si>
  <si>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</si>
  <si>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</si>
  <si>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</si>
  <si>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</si>
  <si>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</si>
  <si>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</si>
  <si>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</si>
  <si>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</si>
  <si>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</si>
  <si>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</si>
  <si>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</si>
  <si>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</si>
  <si>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</si>
  <si>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</si>
  <si>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</si>
  <si>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</si>
  <si>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</si>
  <si>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</si>
  <si>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</si>
  <si>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</si>
  <si>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</si>
  <si>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</si>
  <si>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</si>
  <si>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</si>
  <si>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</si>
  <si>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</si>
  <si>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</si>
  <si>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</si>
  <si>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</si>
  <si>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</si>
  <si>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</si>
  <si>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</si>
  <si>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</si>
  <si>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</si>
  <si>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</si>
  <si>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</si>
  <si>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</si>
  <si>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</si>
  <si>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</si>
  <si>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</si>
  <si>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</si>
  <si>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</si>
  <si>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</si>
  <si>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</si>
  <si>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</si>
  <si>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</si>
  <si>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</si>
  <si>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</si>
  <si>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</si>
  <si>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</si>
  <si>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</si>
  <si>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</si>
  <si>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</si>
  <si>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</si>
  <si>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</si>
  <si>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</si>
  <si>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</si>
  <si>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</si>
  <si>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</si>
  <si>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</si>
  <si>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</si>
  <si>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</si>
  <si>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</si>
  <si>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</si>
  <si>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</si>
  <si>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</si>
  <si>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</si>
  <si>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</si>
  <si>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</si>
  <si>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</si>
  <si>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</si>
  <si>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</si>
  <si>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</si>
  <si>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</si>
  <si>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</si>
  <si>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</si>
  <si>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</si>
  <si>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</si>
  <si>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</si>
  <si>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</si>
  <si>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</si>
  <si>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</si>
  <si>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</si>
  <si>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</si>
  <si>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</si>
  <si>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</si>
  <si>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</si>
  <si>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</si>
  <si>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</si>
  <si>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</si>
  <si>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</si>
  <si>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</si>
  <si>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</si>
  <si>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</si>
  <si>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</si>
  <si>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</si>
  <si>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</si>
  <si>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</si>
  <si>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</si>
  <si>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</si>
  <si>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</si>
  <si>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</si>
  <si>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</si>
  <si>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</si>
  <si>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</si>
  <si>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</si>
  <si>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</si>
  <si>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</si>
  <si>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</si>
  <si>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</si>
  <si>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</si>
  <si>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</si>
  <si>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</si>
  <si>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</si>
  <si>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</si>
  <si>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</si>
  <si>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</si>
  <si>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</si>
  <si>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</si>
  <si>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</si>
  <si>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</si>
  <si>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</si>
  <si>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</si>
  <si>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</si>
  <si>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</si>
  <si>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</si>
  <si>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</si>
  <si>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</si>
  <si>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</si>
  <si>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</si>
  <si>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</si>
  <si>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</si>
  <si>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</si>
  <si>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</si>
  <si>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</si>
  <si>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</si>
  <si>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</si>
  <si>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</si>
  <si>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</si>
  <si>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</si>
  <si>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</si>
  <si>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</si>
  <si>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</si>
  <si>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</si>
  <si>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</si>
  <si>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</si>
  <si>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</si>
  <si>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</si>
  <si>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</si>
  <si>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</si>
  <si>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</si>
  <si>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</si>
  <si>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</si>
  <si>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</si>
  <si>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</si>
  <si>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</si>
  <si>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</si>
  <si>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</si>
  <si>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</si>
  <si>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</si>
  <si>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</si>
  <si>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</si>
  <si>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</si>
  <si>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</si>
  <si>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</si>
  <si>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</si>
  <si>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</si>
  <si>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</si>
  <si>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</si>
  <si>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</si>
  <si>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</si>
  <si>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</si>
  <si>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</si>
  <si>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</si>
  <si>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</si>
  <si>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</si>
  <si>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</si>
  <si>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</si>
  <si>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</si>
  <si>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</si>
  <si>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</si>
  <si>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</si>
  <si>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</si>
  <si>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</si>
  <si>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</si>
  <si>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</si>
  <si>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</si>
  <si>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</si>
  <si>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</si>
  <si>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</si>
  <si>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</si>
  <si>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</si>
  <si>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</si>
  <si>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</si>
  <si>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</si>
  <si>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</si>
  <si>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</si>
  <si>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</si>
  <si>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</si>
  <si>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</si>
  <si>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</si>
  <si>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</si>
  <si>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</si>
  <si>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</si>
  <si>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</si>
  <si>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</si>
  <si>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</si>
  <si>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</si>
  <si>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</si>
  <si>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</si>
  <si>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</si>
  <si>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</si>
  <si>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</si>
  <si>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</si>
  <si>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</si>
  <si>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</si>
  <si>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</si>
  <si>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</si>
  <si>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</si>
  <si>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</si>
  <si>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</si>
  <si>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</si>
  <si>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</si>
  <si>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</si>
  <si>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</si>
  <si>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</si>
  <si>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</si>
  <si>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</si>
  <si>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</si>
  <si>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</si>
  <si>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</si>
  <si>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</si>
  <si>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</si>
  <si>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</si>
  <si>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</si>
  <si>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</si>
  <si>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</si>
  <si>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</si>
  <si>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</si>
  <si>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</si>
  <si>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</si>
  <si>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</si>
  <si>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</si>
  <si>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</si>
  <si>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</si>
  <si>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</si>
  <si>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</si>
  <si>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</si>
  <si>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</si>
  <si>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</si>
  <si>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</si>
  <si>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</si>
  <si>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</si>
  <si>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</si>
  <si>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</si>
  <si>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</si>
  <si>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</si>
  <si>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</si>
  <si>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</si>
  <si>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</si>
  <si>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</si>
  <si>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</si>
  <si>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</si>
  <si>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</si>
  <si>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</si>
  <si>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</si>
  <si>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</si>
  <si>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</si>
  <si>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</si>
  <si>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</si>
  <si>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</si>
  <si>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</si>
  <si>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</si>
  <si>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</si>
  <si>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</si>
  <si>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</si>
  <si>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</si>
  <si>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</si>
  <si>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</si>
  <si>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</si>
  <si>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</si>
  <si>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</si>
  <si>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</si>
  <si>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</si>
  <si>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</si>
  <si>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</si>
  <si>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</si>
  <si>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</si>
  <si>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</si>
  <si>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</si>
  <si>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</si>
  <si>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</si>
  <si>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</si>
  <si>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</si>
  <si>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</si>
  <si>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</si>
  <si>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</si>
  <si>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</si>
  <si>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</si>
  <si>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</si>
  <si>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</si>
  <si>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</si>
  <si>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</si>
  <si>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</si>
  <si>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</si>
  <si>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</si>
  <si>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</si>
  <si>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</si>
  <si>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</si>
  <si>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</si>
  <si>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</si>
  <si>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</si>
  <si>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</si>
  <si>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</si>
  <si>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</si>
  <si>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</si>
  <si>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</si>
  <si>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</si>
  <si>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</si>
  <si>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</si>
  <si>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</si>
  <si>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</si>
  <si>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</si>
  <si>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</si>
  <si>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</si>
  <si>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</si>
  <si>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</si>
  <si>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</si>
  <si>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</si>
  <si>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</si>
  <si>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</si>
  <si>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</si>
  <si>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</si>
  <si>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</si>
  <si>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</si>
  <si>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</si>
  <si>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</si>
  <si>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</si>
  <si>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</si>
  <si>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</si>
  <si>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</si>
  <si>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</si>
  <si>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</si>
  <si>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</si>
  <si>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</si>
  <si>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</si>
  <si>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</si>
  <si>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</si>
  <si>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</si>
  <si>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</si>
  <si>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</si>
  <si>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</si>
  <si>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</si>
  <si>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</si>
  <si>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</si>
  <si>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</si>
  <si>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</si>
  <si>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</si>
  <si>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</si>
  <si>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</si>
  <si>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</si>
  <si>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</si>
  <si>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</si>
  <si>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</si>
  <si>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</si>
  <si>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</si>
  <si>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</si>
  <si>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</si>
  <si>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</si>
  <si>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</si>
  <si>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</si>
  <si>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</si>
  <si>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</si>
  <si>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</si>
  <si>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</si>
  <si>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</si>
  <si>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</si>
  <si>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</si>
  <si>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</si>
  <si>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</si>
  <si>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</si>
  <si>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</si>
  <si>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</si>
  <si>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</si>
  <si>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</si>
  <si>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</si>
  <si>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</si>
  <si>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</si>
  <si>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</si>
  <si>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</si>
  <si>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</si>
  <si>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</si>
  <si>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</si>
  <si>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</si>
  <si>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</si>
  <si>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</si>
  <si>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</si>
  <si>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</si>
  <si>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</si>
  <si>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</si>
  <si>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</si>
  <si>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</si>
  <si>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</si>
  <si>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</si>
  <si>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</si>
  <si>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</si>
  <si>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</si>
  <si>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</si>
  <si>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</si>
  <si>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</si>
  <si>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</si>
  <si>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</si>
  <si>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</si>
  <si>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</si>
  <si>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</si>
  <si>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</si>
  <si>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</si>
  <si>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</si>
  <si>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</si>
  <si>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</si>
  <si>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</si>
  <si>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</si>
  <si>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</si>
  <si>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</si>
  <si>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</si>
  <si>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</si>
  <si>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</si>
  <si>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</si>
  <si>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</si>
  <si>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</si>
  <si>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</si>
  <si>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</si>
  <si>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</si>
  <si>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</si>
  <si>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</si>
  <si>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</si>
  <si>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</si>
  <si>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</si>
  <si>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</si>
  <si>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</si>
  <si>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</si>
  <si>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</si>
  <si>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</si>
  <si>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</si>
  <si>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</si>
  <si>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</si>
  <si>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</si>
  <si>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</si>
  <si>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</si>
  <si>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</si>
  <si>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</si>
  <si>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</si>
  <si>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</si>
  <si>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</si>
  <si>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</si>
  <si>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</si>
  <si>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</si>
  <si>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</si>
  <si>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</si>
  <si>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</si>
  <si>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</si>
  <si>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</si>
  <si>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</si>
  <si>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</si>
  <si>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</si>
  <si>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</si>
  <si>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</si>
  <si>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</si>
  <si>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</si>
  <si>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</si>
  <si>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</si>
  <si>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</si>
  <si>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</si>
  <si>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</si>
  <si>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</si>
  <si>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</si>
  <si>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</si>
  <si>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</si>
  <si>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</si>
  <si>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</si>
  <si>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</si>
  <si>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</si>
  <si>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</si>
  <si>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</si>
  <si>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</si>
  <si>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</si>
  <si>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</si>
  <si>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</si>
  <si>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</si>
  <si>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</si>
  <si>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</si>
  <si>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</si>
  <si>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</si>
  <si>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</si>
  <si>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</si>
  <si>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</si>
  <si>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</si>
  <si>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</si>
  <si>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</si>
  <si>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</si>
  <si>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</si>
  <si>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</si>
  <si>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</si>
  <si>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</si>
  <si>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</si>
  <si>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</si>
  <si>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</si>
  <si>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</si>
  <si>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</si>
  <si>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</si>
  <si>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</si>
  <si>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</si>
  <si>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</si>
  <si>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</si>
  <si>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</si>
  <si>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</si>
  <si>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</si>
  <si>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</si>
  <si>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</si>
  <si>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</si>
  <si>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</si>
  <si>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</si>
  <si>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</si>
  <si>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</si>
  <si>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</si>
  <si>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</si>
  <si>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</si>
  <si>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</si>
  <si>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</si>
  <si>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</si>
  <si>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</si>
  <si>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</si>
  <si>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</si>
  <si>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</si>
  <si>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</si>
  <si>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</si>
  <si>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</si>
  <si>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</si>
  <si>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</si>
  <si>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</si>
  <si>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</si>
  <si>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</si>
  <si>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</si>
  <si>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</si>
  <si>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</si>
  <si>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</si>
  <si>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</si>
  <si>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</si>
  <si>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</si>
  <si>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</si>
  <si>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</si>
  <si>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</si>
  <si>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</si>
  <si>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</si>
  <si>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</si>
  <si>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</si>
  <si>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</si>
  <si>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</si>
  <si>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</si>
  <si>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</si>
  <si>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</si>
  <si>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</si>
  <si>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</si>
  <si>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</si>
  <si>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</si>
  <si>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</si>
  <si>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</si>
  <si>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</si>
  <si>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</si>
  <si>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</si>
  <si>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</si>
  <si>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</si>
  <si>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</si>
  <si>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</si>
  <si>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</si>
  <si>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</si>
  <si>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</si>
  <si>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</si>
  <si>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</si>
  <si>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</si>
  <si>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</si>
  <si>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</si>
  <si>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</si>
  <si>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</si>
  <si>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</si>
  <si>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</si>
  <si>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</si>
  <si>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</si>
  <si>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</si>
  <si>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</si>
  <si>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</si>
  <si>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</si>
  <si>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</si>
  <si>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</si>
  <si>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</si>
  <si>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</si>
  <si>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</si>
  <si>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</si>
  <si>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</si>
  <si>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</si>
  <si>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</si>
  <si>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</si>
  <si>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</si>
  <si>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</si>
  <si>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</si>
  <si>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</si>
  <si>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</si>
  <si>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</si>
  <si>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</si>
  <si>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</si>
  <si>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</si>
  <si>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</si>
  <si>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</si>
  <si>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</si>
  <si>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</si>
  <si>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</si>
  <si>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</si>
  <si>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</si>
  <si>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</si>
  <si>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</si>
  <si>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</si>
  <si>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</si>
  <si>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</si>
  <si>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</si>
  <si>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</si>
  <si>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</si>
  <si>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</si>
  <si>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</si>
  <si>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</si>
  <si>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</si>
  <si>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</si>
  <si>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</si>
  <si>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</si>
  <si>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</si>
  <si>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</si>
  <si>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</si>
  <si>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</si>
  <si>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</si>
  <si>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</si>
  <si>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</si>
  <si>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</si>
  <si>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</si>
  <si>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</si>
  <si>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</si>
  <si>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</si>
  <si>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</si>
  <si>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</si>
  <si>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</si>
  <si>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</si>
  <si>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</si>
  <si>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</si>
  <si>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</si>
  <si>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</si>
  <si>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</si>
  <si>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</si>
  <si>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</si>
  <si>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</si>
  <si>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</si>
  <si>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</si>
  <si>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</si>
  <si>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</si>
  <si>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</si>
  <si>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</si>
  <si>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</si>
  <si>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</si>
  <si>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</si>
  <si>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</si>
  <si>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</si>
  <si>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</si>
  <si>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</si>
  <si>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</si>
  <si>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</si>
  <si>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</si>
  <si>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</si>
  <si>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</si>
  <si>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</si>
  <si>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</si>
  <si>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</si>
  <si>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</si>
  <si>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</si>
  <si>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</si>
  <si>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</si>
  <si>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</si>
  <si>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</si>
  <si>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</si>
  <si>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</si>
  <si>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</si>
  <si>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</si>
  <si>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</si>
  <si>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</si>
  <si>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</si>
  <si>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</si>
  <si>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</si>
  <si>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</si>
  <si>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</si>
  <si>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</si>
  <si>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</si>
  <si>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</si>
  <si>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</si>
  <si>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</si>
  <si>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</si>
  <si>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</si>
  <si>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</si>
  <si>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</si>
  <si>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</si>
  <si>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</si>
  <si>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</si>
  <si>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</si>
  <si>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</si>
  <si>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</si>
  <si>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</si>
  <si>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</si>
  <si>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</si>
  <si>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</si>
  <si>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</si>
  <si>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</si>
  <si>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</si>
  <si>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</si>
  <si>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</si>
  <si>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</si>
  <si>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</si>
  <si>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</si>
  <si>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</si>
  <si>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</si>
  <si>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</si>
  <si>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</si>
  <si>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</si>
  <si>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</si>
  <si>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</si>
  <si>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</si>
  <si>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</si>
  <si>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</si>
  <si>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</si>
  <si>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</si>
  <si>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</si>
  <si>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</si>
  <si>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</si>
  <si>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</si>
  <si>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</si>
  <si>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</si>
  <si>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</si>
  <si>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</si>
  <si>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</si>
  <si>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</si>
  <si>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</si>
  <si>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</si>
  <si>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</si>
  <si>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</si>
  <si>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</si>
  <si>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</si>
  <si>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</si>
  <si>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</si>
  <si>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</si>
  <si>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</si>
  <si>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</si>
  <si>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</si>
  <si>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</si>
  <si>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</si>
  <si>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</si>
  <si>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</si>
  <si>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</si>
  <si>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</si>
  <si>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</si>
  <si>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</si>
  <si>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</si>
  <si>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</si>
  <si>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</si>
  <si>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</si>
  <si>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</si>
  <si>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</si>
  <si>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</si>
  <si>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</si>
  <si>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</si>
  <si>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</si>
  <si>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</si>
  <si>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</si>
  <si>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</si>
  <si>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</si>
  <si>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</si>
  <si>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</si>
  <si>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</si>
  <si>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</si>
  <si>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</si>
  <si>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</si>
  <si>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</si>
  <si>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</si>
  <si>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</si>
  <si>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</si>
  <si>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</si>
  <si>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</si>
  <si>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</si>
  <si>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</si>
  <si>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</si>
  <si>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</si>
  <si>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</si>
  <si>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</si>
  <si>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</si>
  <si>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</si>
  <si>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</si>
  <si>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</si>
  <si>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</si>
  <si>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</si>
  <si>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</si>
  <si>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</si>
  <si>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</si>
  <si>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</si>
  <si>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</si>
  <si>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</si>
  <si>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</si>
  <si>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</si>
  <si>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</si>
  <si>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</si>
  <si>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</si>
  <si>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</si>
  <si>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</si>
  <si>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</si>
  <si>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</si>
  <si>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</si>
  <si>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</si>
  <si>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</si>
  <si>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</si>
  <si>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</si>
  <si>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</si>
  <si>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</si>
  <si>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</si>
  <si>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</si>
  <si>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</si>
  <si>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</si>
  <si>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</si>
  <si>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</si>
  <si>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</si>
  <si>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</si>
  <si>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</si>
  <si>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</si>
  <si>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</si>
  <si>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</si>
  <si>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</si>
  <si>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</si>
  <si>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</si>
  <si>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</si>
  <si>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</si>
  <si>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</si>
  <si>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</si>
  <si>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</si>
  <si>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</si>
  <si>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</si>
  <si>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</si>
  <si>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</si>
  <si>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</si>
  <si>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</si>
  <si>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</si>
  <si>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</si>
  <si>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</si>
  <si>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</si>
  <si>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</si>
  <si>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</si>
  <si>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</si>
  <si>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</si>
  <si>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</si>
  <si>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</si>
  <si>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</si>
  <si>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</si>
  <si>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</si>
  <si>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</si>
  <si>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</si>
  <si>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</si>
  <si>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</si>
  <si>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</si>
  <si>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</si>
  <si>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</si>
  <si>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</si>
  <si>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</si>
  <si>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</si>
  <si>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</si>
  <si>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</si>
  <si>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</si>
  <si>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</si>
  <si>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</si>
  <si>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</si>
  <si>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</si>
  <si>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</si>
  <si>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</si>
  <si>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</si>
  <si>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</si>
  <si>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</si>
  <si>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</si>
  <si>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</si>
  <si>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</si>
  <si>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</si>
  <si>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</si>
  <si>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</si>
  <si>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</si>
  <si>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</si>
  <si>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</si>
  <si>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</si>
  <si>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</si>
  <si>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</si>
  <si>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</si>
  <si>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</si>
  <si>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</si>
  <si>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</si>
  <si>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</si>
  <si>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</si>
  <si>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</si>
  <si>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</si>
  <si>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</si>
  <si>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</si>
  <si>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</si>
  <si>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</si>
  <si>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</si>
  <si>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</si>
  <si>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</si>
  <si>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</si>
  <si>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</si>
  <si>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</si>
  <si>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</si>
  <si>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</si>
  <si>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</si>
  <si>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</si>
  <si>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</si>
  <si>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</si>
  <si>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</si>
  <si>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</si>
  <si>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</si>
  <si>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</si>
  <si>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</si>
  <si>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</si>
  <si>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</si>
  <si>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</si>
  <si>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</si>
  <si>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</si>
  <si>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</si>
  <si>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</si>
  <si>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</si>
  <si>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</si>
  <si>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</si>
  <si>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</si>
  <si>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</si>
  <si>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</si>
  <si>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</si>
  <si>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</si>
  <si>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</si>
  <si>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</si>
  <si>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</si>
  <si>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</si>
  <si>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</si>
  <si>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</si>
  <si>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</si>
  <si>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</si>
  <si>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</si>
  <si>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</si>
  <si>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</si>
  <si>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</si>
  <si>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</si>
  <si>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</si>
  <si>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</si>
  <si>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</si>
  <si>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</si>
  <si>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</si>
  <si>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</si>
  <si>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</si>
  <si>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</si>
  <si>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</si>
  <si>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</si>
  <si>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</si>
  <si>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</si>
  <si>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</si>
  <si>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</si>
  <si>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</si>
  <si>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</si>
  <si>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</si>
  <si>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</si>
  <si>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</si>
  <si>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</si>
  <si>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</si>
  <si>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</si>
  <si>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</si>
  <si>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</si>
  <si>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</si>
  <si>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</si>
  <si>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</si>
  <si>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</si>
  <si>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</si>
  <si>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</si>
  <si>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</si>
  <si>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</si>
  <si>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</si>
  <si>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</si>
  <si>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</si>
  <si>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</si>
  <si>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</si>
  <si>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</si>
  <si>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</si>
  <si>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</si>
  <si>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</si>
  <si>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</si>
  <si>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</si>
  <si>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</si>
  <si>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</si>
  <si>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</si>
  <si>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</si>
  <si>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</si>
  <si>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</si>
  <si>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</si>
  <si>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</si>
  <si>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</si>
  <si>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</si>
  <si>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</si>
  <si>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</si>
  <si>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</si>
  <si>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</si>
  <si>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</si>
  <si>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</si>
  <si>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</si>
  <si>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</si>
  <si>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</si>
  <si>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</si>
  <si>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</si>
  <si>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</si>
  <si>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</si>
  <si>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</si>
  <si>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</si>
  <si>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</si>
  <si>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</si>
  <si>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</si>
  <si>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</si>
  <si>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</si>
  <si>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</si>
  <si>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</si>
  <si>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</si>
  <si>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</si>
  <si>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</si>
  <si>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</si>
  <si>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</si>
  <si>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</si>
  <si>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</si>
  <si>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</si>
  <si>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</si>
  <si>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</si>
  <si>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</si>
  <si>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</si>
  <si>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</si>
  <si>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</si>
  <si>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</si>
  <si>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</si>
  <si>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</si>
  <si>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</si>
  <si>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</si>
  <si>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</si>
  <si>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</si>
  <si>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</si>
  <si>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</si>
  <si>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</si>
  <si>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</si>
  <si>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</si>
  <si>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</si>
  <si>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</si>
  <si>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</si>
  <si>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</si>
  <si>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</si>
  <si>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</si>
  <si>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</si>
  <si>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</si>
  <si>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</si>
  <si>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</si>
  <si>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</si>
  <si>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</si>
  <si>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</si>
  <si>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</si>
  <si>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</si>
  <si>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</si>
  <si>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</si>
  <si>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</si>
  <si>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</si>
  <si>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</si>
  <si>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</si>
  <si>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</si>
  <si>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</si>
  <si>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</si>
  <si>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</si>
  <si>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</si>
  <si>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</si>
  <si>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</si>
  <si>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</si>
  <si>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</si>
  <si>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</si>
  <si>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</si>
  <si>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</si>
  <si>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</si>
  <si>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</si>
  <si>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</si>
  <si>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</si>
  <si>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</si>
  <si>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</si>
  <si>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</si>
  <si>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</si>
  <si>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</si>
  <si>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</si>
  <si>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</si>
  <si>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</si>
  <si>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</si>
  <si>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</si>
  <si>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</si>
  <si>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</si>
  <si>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</si>
  <si>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</si>
  <si>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</si>
  <si>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</si>
  <si>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</si>
  <si>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</si>
  <si>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</si>
  <si>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</si>
  <si>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</si>
  <si>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</si>
  <si>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</si>
  <si>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</si>
  <si>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</si>
  <si>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</si>
  <si>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</si>
  <si>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</si>
  <si>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</si>
  <si>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</si>
  <si>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</si>
  <si>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</si>
  <si>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</si>
  <si>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</si>
  <si>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</si>
  <si>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</si>
  <si>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</si>
  <si>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</si>
  <si>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</si>
  <si>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</si>
  <si>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</si>
  <si>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</si>
  <si>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</si>
  <si>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</si>
  <si>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</si>
  <si>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</si>
  <si>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</si>
  <si>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</si>
  <si>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</si>
  <si>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</si>
  <si>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</si>
  <si>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</si>
  <si>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</si>
  <si>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</si>
  <si>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</si>
  <si>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</si>
  <si>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</si>
  <si>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</si>
  <si>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</si>
  <si>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</si>
  <si>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</si>
  <si>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</si>
  <si>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</si>
  <si>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</si>
  <si>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</si>
  <si>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</si>
  <si>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</si>
  <si>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</si>
  <si>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</si>
  <si>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</si>
  <si>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</si>
  <si>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</si>
  <si>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</si>
  <si>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</si>
  <si>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</si>
  <si>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</si>
  <si>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</si>
  <si>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</si>
  <si>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</si>
  <si>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</si>
  <si>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</si>
  <si>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</si>
  <si>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</si>
  <si>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</si>
  <si>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</si>
  <si>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</si>
  <si>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</si>
  <si>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</si>
  <si>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</si>
  <si>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</si>
  <si>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</si>
  <si>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</si>
  <si>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</si>
  <si>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</si>
  <si>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</si>
  <si>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</si>
  <si>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</si>
  <si>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</si>
  <si>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</si>
  <si>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</si>
  <si>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</si>
  <si>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</si>
  <si>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</si>
  <si>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</si>
  <si>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</si>
  <si>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</si>
  <si>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</si>
  <si>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</si>
  <si>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</si>
  <si>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</si>
  <si>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</si>
  <si>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</si>
  <si>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</si>
  <si>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</si>
  <si>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</si>
  <si>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</si>
  <si>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</si>
  <si>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</si>
  <si>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</si>
  <si>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</si>
  <si>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</si>
  <si>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</si>
  <si>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</si>
  <si>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</si>
  <si>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</si>
  <si>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</si>
  <si>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</si>
  <si>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</si>
  <si>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</si>
  <si>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</si>
  <si>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</si>
  <si>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</si>
  <si>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</si>
  <si>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</si>
  <si>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</si>
  <si>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</si>
  <si>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</si>
  <si>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</si>
  <si>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</si>
  <si>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</si>
  <si>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</si>
  <si>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</si>
  <si>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</si>
  <si>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</si>
  <si>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</si>
  <si>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</si>
  <si>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</si>
  <si>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</si>
  <si>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</si>
  <si>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</si>
  <si>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</si>
  <si>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</si>
  <si>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</si>
  <si>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</si>
  <si>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</si>
  <si>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</si>
  <si>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</si>
  <si>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</si>
  <si>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</si>
  <si>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</si>
  <si>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</si>
  <si>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</si>
  <si>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</si>
  <si>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</si>
  <si>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</si>
  <si>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</si>
  <si>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</si>
  <si>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</si>
  <si>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</si>
  <si>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</si>
  <si>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</si>
  <si>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</si>
  <si>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</si>
  <si>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</si>
  <si>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</si>
  <si>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</si>
  <si>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</si>
  <si>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</si>
  <si>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</si>
  <si>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</si>
  <si>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</si>
  <si>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</si>
  <si>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</si>
  <si>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</si>
  <si>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</si>
  <si>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</si>
  <si>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</si>
  <si>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</si>
  <si>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</si>
  <si>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</si>
  <si>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</si>
  <si>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</si>
  <si>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</si>
  <si>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</si>
  <si>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</si>
  <si>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</si>
  <si>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</si>
  <si>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</si>
  <si>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</si>
  <si>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</si>
  <si>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</si>
  <si>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</si>
  <si>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</si>
  <si>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</si>
  <si>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</si>
  <si>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</si>
  <si>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</si>
  <si>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</si>
  <si>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</si>
  <si>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</si>
  <si>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</si>
  <si>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</si>
  <si>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</si>
  <si>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</si>
  <si>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</si>
  <si>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</si>
  <si>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</si>
  <si>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</si>
  <si>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</si>
  <si>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</si>
  <si>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</si>
  <si>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</si>
  <si>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</si>
  <si>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</si>
  <si>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</si>
  <si>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</si>
  <si>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</si>
  <si>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</si>
  <si>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</si>
  <si>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</si>
  <si>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</si>
  <si>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</si>
  <si>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</si>
  <si>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</si>
  <si>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</si>
  <si>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</si>
  <si>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</si>
  <si>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</si>
  <si>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</si>
  <si>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</si>
  <si>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</si>
  <si>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</si>
  <si>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</si>
  <si>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</si>
  <si>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</si>
  <si>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</si>
  <si>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</si>
  <si>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</si>
  <si>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</si>
  <si>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</si>
  <si>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</si>
  <si>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</si>
  <si>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</si>
  <si>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</si>
  <si>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</si>
  <si>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</si>
  <si>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</si>
  <si>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</si>
  <si>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</si>
  <si>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</si>
  <si>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</si>
  <si>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</si>
  <si>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</si>
  <si>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</si>
  <si>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</si>
  <si>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</si>
  <si>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</si>
  <si>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</si>
  <si>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</si>
  <si>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</si>
  <si>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</si>
  <si>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</si>
  <si>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</si>
  <si>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</si>
  <si>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</si>
  <si>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</si>
  <si>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</si>
  <si>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</si>
  <si>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</si>
  <si>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</si>
  <si>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</si>
  <si>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</si>
  <si>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</si>
  <si>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</si>
  <si>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</si>
  <si>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</si>
  <si>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</si>
  <si>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</si>
  <si>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</si>
  <si>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</si>
  <si>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</si>
  <si>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</si>
  <si>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</si>
  <si>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</si>
  <si>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</si>
  <si>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</si>
  <si>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</si>
  <si>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</si>
  <si>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</si>
  <si>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</si>
  <si>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</si>
  <si>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</si>
  <si>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</si>
  <si>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</si>
  <si>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</si>
  <si>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</si>
  <si>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</si>
  <si>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</si>
  <si>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</si>
  <si>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</si>
  <si>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</si>
  <si>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</si>
  <si>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</si>
  <si>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</si>
  <si>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</si>
  <si>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</si>
  <si>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</si>
  <si>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</si>
  <si>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</si>
  <si>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</si>
  <si>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</si>
  <si>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</si>
  <si>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</si>
  <si>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</si>
  <si>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</si>
  <si>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</si>
  <si>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</si>
  <si>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</si>
  <si>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</si>
  <si>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</si>
  <si>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</si>
  <si>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</si>
  <si>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</si>
  <si>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</si>
  <si>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</si>
  <si>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</si>
  <si>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</si>
  <si>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</si>
  <si>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</si>
  <si>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</si>
  <si>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</si>
  <si>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</si>
  <si>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</si>
  <si>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</si>
  <si>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</si>
  <si>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</si>
  <si>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</si>
  <si>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</si>
  <si>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</si>
  <si>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</si>
  <si>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</si>
  <si>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</si>
  <si>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</si>
  <si>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</si>
  <si>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</si>
  <si>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</si>
  <si>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</si>
  <si>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</si>
  <si>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</si>
  <si>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</si>
  <si>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</si>
  <si>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</si>
  <si>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</si>
  <si>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</si>
  <si>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</si>
  <si>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</si>
  <si>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</si>
  <si>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</si>
  <si>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</si>
  <si>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</si>
  <si>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</si>
  <si>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</si>
  <si>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</si>
  <si>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</si>
  <si>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</si>
  <si>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</si>
  <si>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</si>
  <si>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</si>
  <si>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</si>
  <si>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</si>
  <si>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</si>
  <si>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</si>
  <si>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</si>
  <si>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</si>
  <si>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</si>
  <si>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</si>
  <si>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</si>
  <si>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</si>
  <si>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</si>
  <si>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</si>
  <si>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</si>
  <si>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</si>
  <si>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</si>
  <si>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</si>
  <si>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</si>
  <si>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</si>
  <si>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</si>
  <si>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</si>
  <si>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</si>
  <si>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</si>
  <si>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</si>
  <si>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</si>
  <si>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</si>
  <si>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</si>
  <si>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</si>
  <si>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</si>
  <si>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</si>
  <si>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</si>
  <si>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</si>
  <si>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</si>
  <si>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</si>
  <si>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</si>
  <si>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</si>
  <si>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</si>
  <si>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</si>
  <si>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</si>
  <si>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</si>
  <si>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</si>
  <si>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</si>
  <si>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</si>
  <si>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</si>
  <si>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</si>
  <si>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</si>
  <si>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</si>
  <si>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</si>
  <si>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</si>
  <si>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</si>
  <si>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</si>
  <si>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</si>
  <si>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</si>
  <si>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</si>
  <si>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</si>
  <si>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</si>
  <si>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</si>
  <si>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</si>
  <si>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</si>
  <si>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</si>
  <si>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</si>
  <si>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</si>
  <si>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</si>
  <si>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</si>
  <si>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</si>
  <si>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</si>
  <si>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</si>
  <si>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</si>
  <si>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</si>
  <si>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</si>
  <si>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</si>
  <si>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</si>
  <si>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</si>
  <si>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</si>
  <si>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</si>
  <si>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</si>
  <si>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</si>
  <si>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</si>
  <si>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</si>
  <si>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</si>
  <si>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</si>
  <si>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</si>
  <si>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</si>
  <si>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</si>
  <si>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</si>
  <si>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</si>
  <si>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</si>
  <si>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</si>
  <si>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</si>
  <si>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</si>
  <si>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</si>
  <si>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</si>
  <si>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</si>
  <si>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</si>
  <si>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</si>
  <si>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</si>
  <si>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</si>
  <si>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</si>
  <si>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</si>
  <si>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</si>
  <si>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</si>
  <si>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</si>
  <si>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</si>
  <si>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</si>
  <si>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</si>
  <si>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</si>
  <si>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</si>
  <si>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</si>
  <si>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</si>
  <si>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</si>
  <si>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</si>
  <si>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</si>
  <si>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</si>
  <si>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</si>
  <si>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</si>
  <si>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</si>
  <si>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</si>
  <si>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</si>
  <si>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</si>
  <si>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</si>
  <si>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</si>
  <si>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</si>
  <si>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</si>
  <si>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</si>
  <si>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</si>
  <si>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</si>
  <si>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</si>
  <si>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</si>
  <si>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</si>
  <si>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</si>
  <si>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</si>
  <si>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</si>
  <si>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</si>
  <si>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</si>
  <si>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</si>
  <si>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</si>
  <si>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</si>
  <si>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</si>
  <si>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</si>
  <si>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</si>
  <si>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</si>
  <si>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</si>
  <si>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</si>
  <si>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</si>
  <si>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</si>
  <si>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</si>
  <si>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</si>
  <si>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</si>
  <si>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</si>
  <si>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</si>
  <si>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</si>
  <si>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</si>
  <si>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</si>
  <si>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</si>
  <si>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</si>
  <si>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</si>
  <si>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</si>
  <si>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</si>
  <si>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</si>
  <si>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</si>
  <si>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</si>
  <si>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</si>
  <si>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</si>
  <si>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</si>
  <si>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</si>
  <si>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</si>
  <si>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</si>
  <si>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</si>
  <si>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</si>
  <si>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</si>
  <si>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</si>
  <si>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</si>
  <si>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</si>
  <si>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</si>
  <si>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</si>
  <si>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</si>
  <si>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</si>
  <si>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</si>
  <si>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</si>
  <si>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</si>
  <si>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</si>
  <si>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</si>
  <si>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</si>
  <si>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</si>
  <si>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</si>
  <si>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</si>
  <si>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</si>
  <si>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</si>
  <si>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</si>
  <si>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</si>
  <si>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</si>
  <si>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</si>
  <si>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</si>
  <si>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</si>
  <si>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</si>
  <si>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</si>
  <si>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</si>
  <si>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</si>
  <si>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</si>
  <si>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</si>
  <si>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</si>
  <si>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</si>
  <si>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</si>
  <si>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</si>
  <si>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</si>
  <si>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</si>
  <si>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</si>
  <si>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</si>
  <si>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</si>
  <si>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</si>
  <si>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</si>
  <si>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</si>
  <si>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</si>
  <si>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</si>
  <si>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</si>
  <si>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</si>
  <si>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</si>
  <si>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</si>
  <si>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</si>
  <si>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</si>
  <si>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</si>
  <si>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</si>
  <si>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</si>
  <si>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</si>
  <si>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</si>
  <si>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</si>
  <si>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</si>
  <si>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</si>
  <si>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</si>
  <si>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</si>
  <si>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</si>
  <si>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</si>
  <si>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</si>
  <si>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</si>
  <si>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</si>
  <si>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</si>
  <si>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</si>
  <si>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</si>
  <si>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</si>
  <si>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</si>
  <si>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</si>
  <si>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</si>
  <si>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</si>
  <si>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</si>
  <si>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</si>
  <si>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</si>
  <si>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</si>
  <si>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</si>
  <si>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</si>
  <si>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</si>
  <si>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</si>
  <si>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</si>
  <si>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</si>
  <si>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</si>
  <si>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</si>
  <si>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</si>
  <si>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</si>
  <si>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</si>
  <si>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</si>
  <si>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</si>
  <si>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</si>
  <si>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</si>
  <si>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</si>
  <si>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</si>
  <si>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</si>
  <si>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</si>
  <si>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</si>
  <si>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</si>
  <si>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</si>
  <si>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</si>
  <si>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</si>
  <si>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</si>
  <si>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</si>
  <si>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</si>
  <si>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</si>
  <si>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</si>
  <si>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</si>
  <si>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</si>
  <si>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</si>
  <si>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</si>
  <si>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</si>
  <si>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</si>
  <si>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</si>
  <si>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</si>
  <si>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</si>
  <si>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</si>
  <si>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</si>
  <si>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</si>
  <si>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</si>
  <si>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</si>
  <si>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</si>
  <si>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</si>
  <si>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</si>
  <si>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</si>
  <si>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</si>
  <si>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</si>
  <si>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</si>
  <si>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</si>
  <si>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</si>
  <si>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</si>
  <si>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</si>
  <si>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</si>
  <si>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</si>
  <si>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</si>
  <si>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</si>
  <si>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</si>
  <si>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</si>
  <si>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</si>
  <si>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</si>
  <si>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</si>
  <si>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</si>
  <si>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</si>
  <si>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</si>
  <si>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</si>
  <si>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</si>
  <si>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</si>
  <si>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</si>
  <si>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</si>
  <si>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</si>
  <si>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</si>
  <si>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</si>
  <si>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</si>
  <si>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</si>
  <si>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</si>
  <si>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</si>
  <si>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</si>
  <si>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</si>
  <si>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</si>
  <si>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</si>
  <si>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</si>
  <si>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</si>
  <si>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</si>
  <si>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</si>
  <si>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</si>
  <si>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</si>
  <si>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</si>
  <si>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</si>
  <si>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</si>
  <si>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</si>
  <si>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</si>
  <si>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</si>
  <si>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</si>
  <si>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</si>
  <si>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</si>
  <si>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</si>
  <si>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</si>
  <si>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</si>
  <si>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</si>
  <si>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</si>
  <si>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</si>
  <si>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</si>
  <si>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</si>
  <si>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</si>
  <si>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</si>
  <si>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</si>
  <si>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</si>
  <si>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</si>
  <si>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</si>
  <si>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</si>
  <si>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</si>
  <si>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</si>
  <si>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</si>
  <si>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</si>
  <si>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</si>
  <si>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</si>
  <si>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</si>
  <si>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</si>
  <si>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</si>
  <si>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</si>
  <si>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</si>
  <si>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</si>
  <si>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</si>
  <si>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</si>
  <si>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</si>
  <si>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</si>
  <si>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</si>
  <si>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</si>
  <si>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</si>
  <si>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</si>
  <si>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</si>
  <si>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</si>
  <si>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</si>
  <si>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</si>
  <si>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</si>
  <si>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</si>
  <si>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</si>
  <si>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</si>
  <si>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</si>
  <si>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</si>
  <si>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</si>
  <si>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</si>
  <si>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</si>
  <si>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</si>
  <si>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</si>
  <si>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</si>
  <si>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</si>
  <si>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</si>
  <si>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</si>
  <si>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</si>
  <si>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</si>
  <si>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</si>
  <si>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</si>
  <si>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</si>
  <si>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</si>
  <si>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</si>
  <si>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</si>
  <si>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</si>
  <si>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</si>
  <si>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</si>
  <si>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</si>
  <si>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</si>
  <si>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</si>
  <si>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</si>
  <si>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</si>
  <si>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</si>
  <si>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</si>
  <si>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</si>
  <si>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</si>
  <si>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</si>
  <si>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</si>
  <si>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</si>
  <si>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</si>
  <si>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</si>
  <si>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</si>
  <si>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</si>
  <si>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</si>
  <si>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</si>
  <si>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</si>
  <si>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</si>
  <si>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</si>
  <si>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</si>
  <si>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</si>
  <si>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</si>
  <si>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</si>
  <si>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</si>
  <si>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</si>
  <si>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</si>
  <si>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</si>
  <si>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</si>
  <si>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</si>
  <si>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</si>
  <si>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</si>
  <si>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</si>
  <si>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</si>
  <si>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</si>
  <si>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</si>
  <si>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</si>
  <si>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</si>
  <si>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</si>
  <si>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</si>
  <si>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</si>
  <si>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</si>
  <si>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</si>
  <si>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</si>
  <si>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</si>
  <si>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</si>
  <si>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</si>
  <si>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</si>
  <si>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</si>
  <si>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</si>
  <si>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</si>
  <si>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</si>
  <si>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</si>
  <si>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</si>
  <si>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</si>
  <si>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</si>
  <si>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</si>
  <si>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</si>
  <si>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</si>
  <si>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</si>
  <si>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</si>
  <si>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</si>
  <si>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</si>
  <si>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</si>
  <si>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</si>
  <si>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</si>
  <si>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</si>
  <si>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</si>
  <si>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</si>
  <si>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</si>
  <si>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</si>
  <si>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</si>
  <si>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</si>
  <si>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</si>
  <si>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</si>
  <si>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</si>
  <si>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</si>
  <si>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</si>
  <si>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</si>
  <si>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</si>
  <si>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</si>
  <si>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</si>
  <si>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</si>
  <si>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</si>
  <si>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</si>
  <si>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</si>
  <si>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</si>
  <si>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</si>
  <si>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</si>
  <si>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</si>
  <si>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</si>
  <si>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</si>
  <si>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</si>
  <si>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</si>
  <si>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</si>
  <si>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</si>
  <si>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</si>
  <si>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</si>
  <si>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</si>
  <si>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</si>
  <si>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</si>
  <si>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</si>
  <si>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</si>
  <si>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</si>
  <si>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</si>
  <si>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</si>
  <si>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</si>
  <si>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</si>
  <si>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</si>
  <si>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</si>
  <si>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</si>
  <si>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</si>
  <si>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</si>
  <si>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</si>
  <si>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</si>
  <si>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</si>
  <si>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</si>
  <si>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</si>
  <si>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</si>
  <si>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</si>
  <si>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</si>
  <si>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</si>
  <si>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</si>
  <si>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</si>
  <si>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</si>
  <si>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</si>
  <si>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</si>
  <si>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</si>
  <si>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</si>
  <si>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</si>
  <si>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</si>
  <si>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</si>
  <si>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</si>
  <si>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</si>
  <si>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</si>
  <si>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</si>
  <si>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</si>
  <si>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</si>
  <si>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</si>
  <si>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</si>
  <si>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</si>
  <si>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</si>
  <si>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</si>
  <si>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</si>
  <si>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</si>
  <si>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</si>
  <si>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</si>
  <si>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</si>
  <si>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</si>
  <si>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</si>
  <si>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</si>
  <si>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</si>
  <si>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</si>
  <si>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</si>
  <si>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</si>
  <si>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</si>
  <si>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</si>
  <si>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</si>
  <si>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</si>
  <si>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</si>
  <si>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</si>
  <si>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</si>
  <si>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</si>
  <si>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</si>
  <si>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</si>
  <si>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</si>
  <si>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</si>
  <si>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</si>
  <si>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</si>
  <si>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</si>
  <si>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</si>
  <si>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</si>
  <si>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</si>
  <si>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</si>
  <si>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</si>
  <si>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</si>
  <si>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</si>
  <si>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</si>
  <si>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</si>
  <si>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</si>
  <si>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</si>
  <si>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</si>
  <si>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</si>
  <si>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</si>
  <si>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</si>
  <si>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</si>
  <si>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</si>
  <si>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</si>
  <si>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</si>
  <si>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</si>
  <si>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</si>
  <si>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</si>
  <si>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</si>
  <si>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</si>
  <si>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</si>
  <si>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</si>
  <si>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</si>
  <si>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</si>
  <si>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</si>
  <si>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</si>
  <si>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</si>
  <si>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</si>
  <si>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</si>
  <si>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</si>
  <si>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</si>
  <si>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</si>
  <si>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</si>
  <si>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</si>
  <si>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</si>
  <si>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</si>
  <si>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</si>
  <si>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</si>
  <si>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</si>
  <si>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</si>
  <si>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</si>
  <si>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</si>
  <si>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</si>
  <si>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</si>
  <si>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</si>
  <si>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</si>
  <si>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</si>
  <si>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</si>
  <si>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</si>
  <si>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</si>
  <si>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</si>
  <si>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</si>
  <si>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</si>
  <si>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</si>
  <si>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</si>
  <si>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</si>
  <si>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</si>
  <si>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</si>
  <si>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</si>
  <si>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</si>
  <si>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</si>
  <si>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</si>
  <si>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</si>
  <si>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</si>
  <si>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</si>
  <si>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</si>
  <si>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</si>
  <si>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</si>
  <si>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</si>
  <si>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</si>
  <si>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</si>
  <si>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</si>
  <si>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</si>
  <si>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</si>
  <si>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</si>
  <si>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</si>
  <si>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</si>
  <si>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</si>
  <si>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</si>
  <si>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</si>
  <si>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</si>
  <si>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</si>
  <si>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</si>
  <si>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</si>
  <si>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</si>
  <si>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</si>
  <si>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</si>
  <si>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</si>
  <si>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</si>
  <si>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</si>
  <si>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</si>
  <si>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</si>
  <si>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</si>
  <si>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</si>
  <si>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</si>
  <si>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</si>
  <si>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</si>
  <si>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</si>
  <si>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</si>
  <si>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</si>
  <si>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</si>
  <si>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</si>
  <si>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</si>
  <si>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</si>
  <si>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</si>
  <si>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</si>
  <si>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</si>
  <si>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</si>
  <si>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</si>
  <si>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</si>
  <si>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</si>
  <si>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</si>
  <si>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</si>
  <si>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</si>
  <si>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</si>
  <si>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</si>
  <si>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</si>
  <si>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</si>
  <si>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</si>
  <si>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</si>
  <si>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</si>
  <si>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</si>
  <si>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</si>
  <si>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</si>
  <si>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</si>
  <si>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</si>
  <si>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</si>
  <si>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</si>
  <si>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</si>
  <si>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</si>
  <si>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</si>
  <si>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</si>
  <si>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</si>
  <si>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</si>
  <si>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</si>
  <si>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</si>
  <si>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</si>
  <si>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</si>
  <si>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</si>
  <si>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</si>
  <si>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</si>
  <si>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</si>
  <si>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</si>
  <si>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</si>
  <si>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</si>
  <si>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</si>
  <si>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</si>
  <si>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</si>
  <si>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</si>
  <si>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</si>
  <si>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</si>
  <si>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</si>
  <si>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</si>
  <si>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</si>
  <si>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</si>
  <si>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</si>
  <si>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</si>
  <si>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</si>
  <si>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</si>
  <si>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</si>
  <si>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</si>
  <si>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</si>
  <si>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</si>
  <si>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</si>
  <si>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</si>
  <si>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</si>
  <si>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</si>
  <si>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</si>
  <si>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</si>
  <si>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</si>
  <si>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</si>
  <si>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</si>
  <si>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</si>
  <si>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</si>
  <si>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</si>
  <si>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</si>
  <si>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</si>
  <si>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</si>
  <si>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</si>
  <si>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</si>
  <si>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</si>
  <si>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</si>
  <si>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</si>
  <si>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</si>
  <si>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</si>
  <si>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</si>
  <si>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</si>
  <si>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</si>
  <si>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</si>
  <si>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</si>
  <si>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</si>
  <si>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</si>
  <si>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</si>
  <si>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</si>
  <si>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</si>
  <si>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</si>
  <si>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</si>
  <si>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</si>
  <si>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</si>
  <si>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</si>
  <si>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</si>
  <si>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</si>
  <si>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</si>
  <si>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</si>
  <si>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</si>
  <si>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</si>
  <si>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</si>
  <si>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</si>
  <si>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</si>
  <si>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</si>
  <si>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</si>
  <si>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</si>
  <si>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</si>
  <si>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</si>
  <si>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</si>
  <si>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</si>
  <si>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</si>
  <si>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</si>
  <si>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</si>
  <si>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</si>
  <si>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</si>
  <si>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</si>
  <si>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</si>
  <si>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</si>
  <si>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</si>
  <si>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</si>
  <si>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</si>
  <si>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</si>
  <si>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</si>
  <si>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</si>
  <si>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</si>
  <si>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</si>
  <si>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</si>
  <si>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</si>
  <si>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</si>
  <si>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</si>
  <si>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</si>
  <si>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</si>
  <si>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</si>
  <si>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</si>
  <si>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</si>
  <si>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</si>
  <si>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</si>
  <si>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</si>
  <si>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</si>
  <si>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</si>
  <si>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</si>
  <si>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</si>
  <si>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</si>
  <si>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</si>
  <si>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</si>
  <si>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</si>
  <si>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</si>
  <si>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</si>
  <si>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</si>
  <si>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</si>
  <si>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</si>
  <si>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</si>
  <si>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</si>
  <si>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</si>
  <si>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</si>
  <si>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</si>
  <si>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</si>
  <si>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</si>
  <si>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</si>
  <si>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</si>
  <si>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</si>
  <si>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</si>
  <si>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</si>
  <si>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</si>
  <si>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</si>
  <si>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</si>
  <si>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</si>
  <si>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</si>
  <si>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</si>
  <si>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</si>
  <si>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</si>
  <si>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</si>
  <si>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</si>
  <si>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</si>
  <si>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</si>
  <si>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</si>
  <si>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</si>
  <si>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</si>
  <si>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</si>
  <si>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</si>
  <si>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</si>
  <si>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</si>
  <si>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</si>
  <si>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</si>
  <si>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</si>
  <si>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</si>
  <si>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</si>
  <si>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</si>
  <si>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</si>
  <si>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</si>
  <si>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</si>
  <si>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</si>
  <si>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</si>
  <si>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</si>
  <si>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</si>
  <si>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</si>
  <si>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</si>
  <si>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</si>
  <si>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</si>
  <si>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</si>
  <si>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</si>
  <si>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</si>
  <si>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</si>
  <si>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</si>
  <si>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</si>
  <si>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</si>
  <si>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</si>
  <si>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</si>
  <si>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</si>
  <si>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</si>
  <si>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</si>
  <si>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</si>
  <si>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</si>
  <si>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</si>
  <si>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</si>
  <si>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</si>
  <si>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</si>
  <si>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</si>
  <si>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</si>
  <si>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</si>
  <si>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</si>
  <si>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</si>
  <si>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</si>
  <si>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</si>
  <si>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</si>
  <si>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</si>
  <si>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</si>
  <si>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</si>
  <si>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</si>
  <si>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</si>
  <si>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</si>
  <si>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</si>
  <si>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</si>
  <si>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</si>
  <si>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</si>
  <si>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</si>
  <si>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</si>
  <si>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</si>
  <si>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</si>
  <si>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</si>
  <si>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</si>
  <si>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</si>
  <si>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</si>
  <si>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</si>
  <si>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</si>
  <si>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</si>
  <si>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</si>
  <si>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</si>
  <si>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</si>
  <si>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</si>
  <si>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</si>
  <si>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</si>
  <si>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</si>
  <si>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</si>
  <si>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</si>
  <si>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</si>
  <si>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</si>
  <si>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</si>
  <si>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</si>
  <si>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</si>
  <si>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</si>
  <si>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</si>
  <si>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</si>
  <si>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</si>
  <si>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</si>
  <si>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</si>
  <si>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</si>
  <si>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</si>
  <si>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</si>
  <si>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</si>
  <si>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</si>
  <si>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</si>
  <si>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</si>
  <si>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</si>
  <si>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</si>
  <si>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</si>
  <si>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</si>
  <si>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</si>
  <si>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</si>
  <si>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</si>
  <si>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</si>
  <si>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</si>
  <si>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</si>
  <si>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</si>
  <si>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</si>
  <si>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</si>
  <si>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</si>
  <si>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</si>
  <si>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</si>
  <si>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</si>
  <si>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</si>
  <si>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</si>
  <si>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</si>
  <si>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</si>
  <si>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</si>
  <si>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</si>
  <si>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</si>
  <si>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</si>
  <si>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</si>
  <si>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</si>
  <si>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</si>
  <si>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</si>
  <si>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</si>
  <si>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</si>
  <si>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</si>
  <si>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</si>
  <si>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</si>
  <si>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</si>
  <si>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</si>
  <si>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</si>
  <si>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</si>
  <si>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</si>
  <si>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</si>
  <si>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</si>
  <si>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</si>
  <si>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</si>
  <si>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</si>
  <si>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</si>
  <si>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</si>
  <si>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</si>
  <si>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</si>
  <si>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</si>
  <si>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</si>
  <si>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</si>
  <si>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</si>
  <si>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</si>
  <si>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</si>
  <si>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</si>
  <si>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</si>
  <si>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</si>
  <si>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</si>
  <si>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</si>
  <si>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</si>
  <si>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</si>
  <si>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</si>
  <si>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</si>
  <si>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</si>
  <si>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</si>
  <si>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</si>
  <si>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</si>
  <si>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</si>
  <si>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</si>
  <si>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</si>
  <si>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</si>
  <si>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</si>
  <si>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</si>
  <si>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</si>
  <si>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</si>
  <si>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</si>
  <si>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</si>
  <si>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</si>
  <si>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</si>
  <si>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</si>
  <si>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</si>
  <si>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</si>
  <si>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</si>
  <si>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</si>
  <si>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</si>
  <si>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</si>
  <si>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</si>
  <si>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</si>
  <si>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</si>
  <si>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</si>
  <si>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</si>
  <si>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</si>
  <si>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</si>
  <si>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</si>
  <si>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</si>
  <si>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</si>
  <si>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</si>
  <si>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</si>
  <si>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</si>
  <si>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</si>
  <si>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</si>
  <si>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</si>
  <si>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</si>
  <si>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</si>
  <si>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</si>
  <si>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</si>
  <si>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</si>
  <si>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</si>
  <si>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</si>
  <si>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</si>
  <si>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</si>
  <si>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</si>
  <si>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</si>
  <si>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</si>
  <si>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</si>
  <si>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</si>
  <si>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</si>
  <si>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</si>
  <si>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</si>
  <si>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</si>
  <si>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</si>
  <si>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</si>
  <si>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</si>
  <si>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</si>
  <si>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</si>
  <si>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</si>
  <si>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</si>
  <si>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</si>
  <si>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</si>
  <si>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</si>
  <si>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</si>
  <si>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</si>
  <si>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</si>
  <si>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</si>
  <si>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</si>
  <si>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</si>
  <si>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</si>
  <si>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</si>
  <si>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</si>
  <si>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</si>
  <si>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</si>
  <si>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</si>
  <si>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</si>
  <si>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</si>
  <si>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</si>
  <si>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</si>
  <si>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</si>
  <si>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</si>
  <si>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</si>
  <si>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</si>
  <si>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</si>
  <si>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</si>
  <si>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</si>
  <si>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</si>
  <si>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</si>
  <si>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</si>
  <si>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</si>
  <si>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</si>
  <si>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</si>
  <si>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</si>
  <si>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</si>
  <si>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</si>
  <si>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</si>
  <si>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</si>
  <si>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</si>
  <si>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</si>
  <si>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</si>
  <si>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</si>
  <si>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</si>
  <si>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</si>
  <si>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</si>
  <si>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</si>
  <si>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</si>
  <si>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</si>
  <si>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</si>
  <si>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</si>
  <si>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</si>
  <si>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</si>
  <si>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</si>
  <si>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</si>
  <si>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</si>
  <si>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</si>
  <si>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</si>
  <si>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</si>
  <si>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</si>
  <si>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</si>
  <si>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</si>
  <si>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</si>
  <si>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</si>
  <si>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</si>
  <si>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</si>
  <si>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</si>
  <si>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</si>
  <si>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</si>
  <si>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</si>
  <si>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</si>
  <si>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</si>
  <si>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</si>
  <si>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</si>
  <si>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</si>
  <si>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</si>
  <si>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</si>
  <si>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</si>
  <si>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</si>
  <si>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</si>
  <si>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</si>
  <si>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</si>
  <si>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</si>
  <si>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</si>
  <si>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</si>
  <si>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</si>
  <si>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</si>
  <si>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</si>
  <si>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</si>
  <si>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</si>
  <si>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</si>
  <si>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</si>
  <si>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</si>
  <si>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</si>
  <si>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</si>
  <si>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</si>
  <si>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</si>
  <si>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</si>
  <si>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</si>
  <si>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</si>
  <si>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</si>
  <si>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</si>
  <si>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</si>
  <si>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</si>
  <si>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</si>
  <si>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</si>
  <si>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</si>
  <si>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</si>
  <si>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</si>
  <si>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</si>
  <si>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</si>
  <si>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</si>
  <si>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</si>
  <si>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</si>
  <si>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</si>
  <si>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</si>
  <si>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</si>
  <si>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</si>
  <si>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</si>
  <si>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</si>
  <si>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</si>
  <si>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</si>
  <si>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</si>
  <si>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</si>
  <si>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</si>
  <si>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</si>
  <si>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</si>
  <si>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</si>
  <si>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</si>
  <si>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</si>
  <si>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</si>
  <si>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</si>
  <si>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</si>
  <si>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</si>
  <si>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</si>
  <si>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</si>
  <si>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</si>
  <si>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</si>
  <si>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</si>
  <si>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</si>
  <si>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</si>
  <si>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</si>
  <si>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</si>
  <si>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</si>
  <si>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</si>
  <si>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</si>
  <si>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</si>
  <si>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</si>
  <si>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</si>
  <si>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</si>
  <si>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</si>
  <si>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</si>
  <si>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</si>
  <si>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</si>
  <si>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</si>
  <si>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</si>
  <si>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</si>
  <si>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</si>
  <si>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</si>
  <si>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</si>
  <si>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</si>
  <si>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</si>
  <si>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</si>
  <si>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</si>
  <si>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</si>
  <si>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</si>
  <si>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</si>
  <si>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</si>
  <si>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</si>
  <si>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</si>
  <si>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</si>
  <si>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</si>
  <si>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</si>
  <si>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</si>
  <si>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</si>
  <si>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</si>
  <si>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</si>
  <si>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</si>
  <si>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</si>
  <si>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</si>
  <si>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</si>
  <si>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</si>
  <si>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</si>
  <si>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</si>
  <si>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</si>
  <si>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</si>
  <si>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</si>
  <si>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</si>
  <si>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</si>
  <si>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</si>
  <si>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</si>
  <si>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</si>
  <si>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</si>
  <si>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</si>
  <si>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</si>
  <si>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</si>
  <si>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</si>
  <si>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</si>
  <si>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</si>
  <si>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</si>
  <si>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</si>
  <si>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</si>
  <si>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</si>
  <si>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</si>
  <si>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</si>
  <si>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</si>
  <si>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</si>
  <si>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</si>
  <si>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</si>
  <si>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</si>
  <si>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</si>
  <si>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</si>
  <si>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</si>
  <si>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</si>
  <si>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</si>
  <si>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</si>
  <si>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</si>
  <si>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</si>
  <si>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</si>
  <si>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</si>
  <si>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</si>
  <si>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</si>
  <si>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</si>
  <si>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</si>
  <si>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</si>
  <si>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</si>
  <si>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</si>
  <si>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</si>
  <si>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</si>
  <si>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</si>
  <si>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</si>
  <si>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</si>
  <si>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</si>
  <si>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</si>
  <si>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</si>
  <si>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</si>
  <si>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</si>
  <si>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</si>
  <si>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</si>
  <si>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</si>
  <si>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</si>
  <si>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</si>
  <si>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</si>
  <si>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</si>
  <si>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</si>
  <si>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</si>
  <si>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</si>
  <si>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</si>
  <si>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</si>
  <si>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</si>
  <si>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</si>
  <si>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</si>
  <si>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</si>
  <si>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</si>
  <si>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</si>
  <si>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</si>
  <si>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</si>
  <si>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</si>
  <si>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</si>
  <si>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</si>
  <si>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</si>
  <si>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</si>
  <si>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</si>
  <si>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</si>
  <si>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</si>
  <si>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</si>
  <si>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</si>
  <si>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</si>
  <si>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</si>
  <si>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</si>
  <si>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</si>
  <si>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</si>
  <si>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</si>
  <si>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</si>
  <si>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</si>
  <si>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</si>
  <si>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</si>
  <si>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</si>
  <si>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</si>
  <si>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</si>
  <si>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</si>
  <si>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</si>
  <si>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</si>
  <si>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</si>
  <si>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</si>
  <si>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</si>
  <si>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</si>
  <si>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</si>
  <si>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</si>
  <si>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</si>
  <si>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</si>
  <si>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</si>
  <si>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</si>
  <si>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</si>
  <si>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</si>
  <si>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</si>
  <si>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</si>
  <si>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</si>
  <si>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</si>
  <si>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</si>
  <si>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</si>
  <si>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</si>
  <si>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</si>
  <si>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</si>
  <si>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</si>
  <si>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</si>
  <si>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</si>
  <si>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</si>
  <si>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</si>
  <si>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</si>
  <si>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</si>
  <si>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</si>
  <si>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</si>
  <si>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</si>
  <si>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</si>
  <si>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</si>
  <si>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</si>
  <si>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</si>
  <si>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</si>
  <si>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</si>
  <si>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</si>
  <si>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</si>
  <si>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</si>
  <si>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</si>
  <si>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</si>
  <si>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</si>
  <si>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</si>
  <si>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</si>
  <si>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</si>
  <si>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</si>
  <si>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</si>
  <si>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</si>
  <si>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</si>
  <si>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</si>
  <si>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</si>
  <si>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</si>
  <si>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</si>
  <si>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</si>
  <si>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</si>
  <si>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</si>
  <si>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</si>
  <si>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</si>
  <si>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</si>
  <si>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</si>
  <si>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</si>
  <si>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</si>
  <si>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</si>
  <si>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</si>
  <si>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</si>
  <si>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</si>
  <si>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</si>
  <si>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</si>
  <si>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</si>
  <si>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</si>
  <si>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</si>
  <si>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</si>
  <si>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</si>
  <si>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</si>
  <si>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</si>
  <si>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</si>
  <si>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</si>
  <si>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</si>
  <si>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</si>
  <si>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</si>
  <si>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</si>
  <si>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</si>
  <si>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</si>
  <si>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</si>
  <si>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</si>
  <si>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</si>
  <si>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</si>
  <si>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</si>
  <si>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</si>
  <si>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</si>
  <si>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</si>
  <si>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</si>
  <si>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</si>
  <si>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</si>
  <si>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</si>
  <si>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</si>
  <si>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</si>
  <si>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</si>
  <si>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</si>
  <si>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</si>
  <si>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</si>
  <si>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</si>
  <si>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</si>
  <si>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</si>
  <si>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</si>
  <si>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</si>
  <si>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</si>
  <si>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</si>
  <si>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</si>
  <si>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</si>
  <si>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</si>
  <si>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</si>
  <si>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</si>
  <si>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</si>
  <si>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</si>
  <si>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</si>
  <si>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</si>
  <si>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</si>
  <si>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</si>
  <si>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</si>
  <si>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</si>
  <si>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</si>
  <si>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</si>
  <si>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</si>
  <si>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</si>
  <si>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</si>
  <si>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</si>
  <si>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</si>
  <si>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</si>
  <si>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</si>
  <si>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</si>
  <si>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</si>
  <si>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</si>
  <si>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</si>
  <si>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</si>
  <si>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</si>
  <si>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</si>
  <si>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</si>
  <si>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</si>
  <si>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</si>
  <si>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</si>
  <si>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</si>
  <si>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</si>
  <si>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</si>
  <si>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</si>
  <si>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</si>
  <si>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</si>
  <si>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</si>
  <si>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</si>
  <si>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</si>
  <si>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</si>
  <si>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</si>
  <si>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</si>
  <si>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</si>
  <si>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</si>
  <si>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</si>
  <si>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</si>
  <si>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</si>
  <si>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</si>
  <si>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</si>
  <si>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</si>
  <si>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</si>
  <si>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</si>
  <si>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</si>
  <si>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</si>
  <si>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</si>
  <si>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</si>
  <si>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</si>
  <si>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</si>
  <si>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</si>
  <si>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</si>
  <si>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</si>
  <si>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</si>
  <si>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</si>
  <si>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</si>
  <si>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</si>
  <si>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</si>
  <si>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</si>
  <si>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</si>
  <si>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</si>
  <si>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</si>
  <si>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</si>
  <si>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</si>
  <si>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</si>
  <si>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</si>
  <si>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</si>
  <si>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</si>
  <si>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</si>
  <si>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</si>
  <si>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</si>
  <si>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</si>
  <si>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</si>
  <si>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</si>
  <si>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</si>
  <si>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</si>
  <si>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</si>
  <si>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</si>
  <si>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</si>
  <si>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</si>
  <si>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</si>
  <si>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</si>
  <si>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</si>
  <si>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</si>
  <si>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</si>
  <si>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</si>
  <si>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</si>
  <si>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</si>
  <si>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</si>
  <si>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</si>
  <si>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</si>
  <si>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</si>
  <si>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</si>
  <si>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</si>
  <si>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</si>
  <si>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</si>
  <si>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</si>
  <si>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</si>
  <si>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</si>
  <si>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</si>
  <si>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</si>
  <si>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</si>
  <si>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</si>
  <si>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</si>
  <si>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</si>
  <si>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</si>
  <si>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</si>
  <si>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</si>
  <si>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</si>
  <si>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</si>
  <si>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</si>
  <si>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</si>
  <si>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</si>
  <si>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</si>
  <si>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</si>
  <si>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</si>
  <si>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</si>
  <si>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</si>
  <si>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</si>
  <si>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</si>
  <si>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</si>
  <si>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</si>
  <si>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</si>
  <si>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</si>
  <si>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</si>
  <si>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</si>
  <si>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</si>
  <si>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</si>
  <si>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</si>
  <si>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</si>
  <si>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</si>
  <si>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</si>
  <si>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</si>
  <si>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</si>
  <si>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</si>
  <si>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</si>
  <si>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</si>
  <si>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</si>
  <si>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</si>
  <si>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</si>
  <si>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</si>
  <si>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</si>
  <si>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</si>
  <si>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</si>
  <si>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</si>
  <si>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</si>
  <si>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</si>
  <si>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</si>
  <si>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</si>
  <si>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</si>
  <si>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</si>
  <si>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</si>
  <si>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</si>
  <si>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</si>
  <si>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</si>
  <si>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</si>
  <si>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</si>
  <si>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</si>
  <si>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</si>
  <si>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</si>
  <si>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</si>
  <si>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</si>
  <si>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</si>
  <si>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</si>
  <si>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</si>
  <si>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</si>
  <si>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</si>
  <si>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</si>
  <si>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</si>
  <si>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</si>
  <si>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</si>
  <si>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</si>
  <si>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</si>
  <si>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</si>
  <si>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</si>
  <si>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</si>
  <si>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</si>
  <si>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</si>
  <si>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</si>
  <si>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</si>
  <si>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</si>
  <si>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</si>
  <si>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</si>
  <si>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</si>
  <si>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</si>
  <si>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</si>
  <si>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</si>
  <si>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</si>
  <si>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</si>
  <si>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</si>
  <si>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</si>
  <si>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</si>
  <si>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</si>
  <si>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</si>
  <si>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</si>
  <si>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</si>
  <si>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</si>
  <si>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</si>
  <si>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</si>
  <si>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</si>
  <si>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</si>
  <si>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</si>
  <si>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</si>
  <si>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</si>
  <si>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</si>
  <si>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</si>
  <si>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</si>
  <si>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</si>
  <si>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</si>
  <si>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</si>
  <si>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</si>
  <si>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</si>
  <si>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</si>
  <si>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</si>
  <si>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</si>
  <si>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</si>
  <si>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</si>
  <si>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</si>
  <si>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</si>
  <si>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</si>
  <si>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</si>
  <si>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</si>
  <si>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</si>
  <si>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</si>
  <si>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</si>
  <si>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</si>
  <si>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</si>
  <si>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</si>
  <si>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</si>
  <si>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</si>
  <si>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</si>
  <si>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</si>
  <si>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</si>
  <si>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</si>
  <si>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</si>
  <si>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</si>
  <si>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</si>
  <si>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</si>
  <si>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</si>
  <si>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</si>
  <si>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</si>
  <si>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</si>
  <si>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</si>
  <si>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</si>
  <si>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</si>
  <si>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</si>
  <si>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</si>
  <si>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</si>
  <si>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</si>
  <si>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</si>
  <si>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</si>
  <si>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</si>
  <si>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</si>
  <si>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</si>
  <si>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</si>
  <si>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</si>
  <si>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</si>
  <si>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</si>
  <si>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</si>
  <si>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</si>
  <si>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</si>
  <si>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</si>
  <si>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</si>
  <si>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</si>
  <si>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</si>
  <si>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</si>
  <si>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</si>
  <si>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</si>
  <si>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</si>
  <si>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</si>
  <si>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</si>
  <si>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</si>
  <si>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</si>
  <si>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</si>
  <si>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</si>
  <si>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</si>
  <si>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</si>
  <si>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</si>
  <si>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</si>
  <si>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</si>
  <si>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</si>
  <si>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</si>
  <si>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</si>
  <si>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</si>
  <si>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</si>
  <si>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</si>
  <si>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</si>
  <si>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</si>
  <si>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</si>
  <si>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</si>
  <si>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</si>
  <si>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</si>
  <si>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</si>
  <si>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</si>
  <si>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</si>
  <si>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</si>
  <si>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</si>
  <si>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</si>
  <si>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</si>
  <si>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</si>
  <si>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</si>
  <si>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</si>
  <si>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</si>
  <si>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</si>
  <si>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</si>
  <si>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</si>
  <si>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</si>
  <si>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</si>
  <si>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</si>
  <si>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</si>
  <si>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</si>
  <si>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</si>
  <si>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</si>
  <si>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</si>
  <si>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</si>
  <si>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</si>
  <si>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</si>
  <si>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</si>
  <si>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</si>
  <si>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</si>
  <si>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</si>
  <si>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</si>
  <si>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</si>
  <si>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</si>
  <si>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</si>
  <si>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</si>
  <si>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</si>
  <si>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</si>
  <si>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</si>
  <si>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</si>
  <si>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</si>
  <si>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</si>
  <si>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</si>
  <si>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</si>
  <si>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</si>
  <si>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</si>
  <si>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</si>
  <si>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</si>
  <si>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</si>
  <si>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</si>
  <si>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</si>
  <si>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</si>
  <si>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</si>
  <si>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</si>
  <si>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</si>
  <si>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</si>
  <si>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</si>
  <si>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</si>
  <si>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</si>
  <si>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</si>
  <si>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</si>
  <si>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</si>
  <si>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</si>
  <si>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</si>
  <si>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</si>
  <si>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</si>
  <si>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</si>
  <si>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</si>
  <si>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</si>
  <si>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</si>
  <si>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</si>
  <si>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</si>
  <si>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</si>
  <si>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</si>
  <si>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</si>
  <si>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</si>
  <si>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</si>
  <si>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</si>
  <si>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</si>
  <si>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</si>
  <si>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</si>
  <si>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</si>
  <si>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</si>
  <si>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</si>
  <si>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</si>
  <si>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</si>
  <si>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</si>
  <si>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</si>
  <si>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</si>
  <si>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</si>
  <si>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</si>
  <si>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</si>
  <si>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</si>
  <si>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</si>
  <si>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</si>
  <si>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</si>
  <si>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</si>
  <si>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</si>
  <si>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</si>
  <si>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</si>
  <si>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</si>
  <si>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</si>
  <si>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</si>
  <si>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</si>
  <si>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</si>
  <si>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</si>
  <si>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</si>
  <si>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</si>
  <si>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</si>
  <si>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</si>
  <si>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</si>
  <si>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</si>
  <si>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</si>
  <si>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</si>
  <si>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</si>
  <si>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</si>
  <si>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</si>
  <si>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</si>
  <si>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</si>
  <si>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</si>
  <si>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</si>
  <si>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</si>
  <si>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</si>
  <si>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</si>
  <si>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</si>
  <si>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</si>
  <si>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</si>
  <si>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</si>
  <si>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</si>
  <si>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</si>
  <si>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</si>
  <si>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</si>
  <si>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</si>
  <si>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</si>
  <si>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</si>
  <si>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</si>
  <si>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</si>
  <si>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</si>
  <si>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</si>
  <si>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</si>
  <si>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</si>
  <si>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</si>
  <si>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</si>
  <si>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</si>
  <si>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</si>
  <si>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</si>
  <si>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</si>
  <si>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</si>
  <si>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</si>
  <si>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</si>
  <si>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</si>
  <si>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</si>
  <si>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</si>
  <si>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</si>
  <si>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</si>
  <si>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</si>
  <si>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</si>
  <si>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</si>
  <si>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</si>
  <si>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</si>
  <si>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</si>
  <si>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</si>
  <si>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</si>
  <si>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</si>
  <si>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</si>
  <si>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</si>
  <si>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</si>
  <si>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</si>
  <si>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</si>
  <si>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</si>
  <si>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</si>
  <si>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</si>
  <si>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</si>
  <si>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</si>
  <si>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</si>
  <si>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</si>
  <si>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</si>
  <si>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</si>
  <si>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</si>
  <si>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</si>
  <si>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</si>
  <si>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</si>
  <si>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</si>
  <si>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</si>
  <si>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</si>
  <si>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</si>
  <si>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</si>
  <si>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</si>
  <si>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</si>
  <si>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</si>
  <si>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</si>
  <si>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</si>
  <si>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</si>
  <si>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</si>
  <si>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</si>
  <si>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</si>
  <si>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</si>
  <si>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</si>
  <si>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</si>
  <si>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</si>
  <si>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</si>
  <si>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</si>
  <si>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</si>
  <si>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</si>
  <si>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</si>
  <si>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</si>
  <si>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</si>
  <si>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</si>
  <si>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</si>
  <si>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</si>
  <si>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</si>
  <si>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</si>
  <si>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</si>
  <si>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</si>
  <si>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</si>
  <si>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</si>
  <si>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</si>
  <si>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</si>
  <si>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</si>
  <si>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</si>
  <si>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</si>
  <si>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</si>
  <si>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</si>
  <si>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</si>
  <si>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</si>
  <si>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</si>
  <si>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</si>
  <si>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</si>
  <si>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</si>
  <si>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</si>
  <si>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</si>
  <si>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</si>
  <si>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</si>
  <si>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</si>
  <si>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</si>
  <si>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</si>
  <si>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</si>
  <si>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</si>
  <si>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</si>
  <si>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</si>
  <si>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</si>
  <si>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</si>
  <si>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</si>
  <si>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</si>
  <si>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</si>
  <si>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</si>
  <si>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</si>
  <si>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</si>
  <si>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</si>
  <si>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</si>
  <si>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</si>
  <si>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</si>
  <si>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</si>
  <si>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</si>
  <si>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</si>
  <si>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</si>
  <si>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</si>
  <si>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</si>
  <si>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</si>
  <si>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</si>
  <si>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</si>
  <si>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</si>
  <si>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</si>
  <si>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</si>
  <si>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</si>
  <si>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</si>
  <si>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</si>
  <si>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</si>
  <si>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</si>
  <si>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</si>
  <si>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</si>
  <si>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</si>
  <si>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</si>
  <si>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</si>
  <si>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</si>
  <si>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</si>
  <si>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</si>
  <si>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</si>
  <si>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</si>
  <si>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</si>
  <si>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</si>
  <si>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</si>
  <si>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</si>
  <si>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</si>
  <si>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</si>
  <si>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</si>
  <si>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</si>
  <si>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</si>
  <si>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</si>
  <si>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</si>
  <si>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</si>
  <si>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</si>
  <si>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</si>
  <si>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</si>
  <si>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</si>
  <si>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</si>
  <si>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</si>
  <si>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</si>
  <si>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</si>
  <si>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</si>
  <si>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</si>
  <si>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</si>
  <si>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</si>
  <si>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</si>
  <si>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</si>
  <si>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</si>
  <si>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</si>
  <si>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</si>
  <si>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</si>
  <si>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</si>
  <si>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</si>
  <si>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</si>
  <si>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</si>
  <si>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</si>
  <si>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</si>
  <si>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</si>
  <si>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</si>
  <si>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</si>
  <si>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</si>
  <si>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</si>
  <si>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</si>
  <si>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</si>
  <si>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</si>
  <si>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</si>
  <si>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</si>
  <si>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</si>
  <si>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</si>
  <si>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</si>
  <si>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</si>
  <si>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</si>
  <si>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</si>
  <si>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</si>
  <si>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</si>
  <si>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</si>
  <si>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</si>
  <si>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</si>
  <si>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</si>
  <si>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</si>
  <si>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</si>
  <si>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</si>
  <si>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</si>
  <si>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</si>
  <si>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</si>
  <si>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</si>
  <si>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</si>
  <si>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</si>
  <si>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</si>
  <si>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</si>
  <si>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</si>
  <si>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</si>
  <si>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</si>
  <si>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</si>
  <si>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</si>
  <si>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</si>
  <si>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</si>
  <si>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</si>
  <si>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</si>
  <si>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</si>
  <si>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</si>
  <si>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</si>
  <si>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</si>
  <si>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</si>
  <si>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</si>
  <si>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</si>
  <si>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</si>
  <si>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</si>
  <si>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</si>
  <si>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</si>
  <si>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</si>
  <si>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</si>
  <si>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</si>
  <si>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</si>
  <si>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</si>
  <si>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</si>
  <si>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</si>
  <si>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</si>
  <si>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</si>
  <si>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</si>
  <si>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</si>
  <si>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</si>
  <si>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</si>
  <si>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</si>
  <si>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</si>
  <si>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</si>
  <si>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</si>
  <si>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</si>
  <si>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</si>
  <si>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</si>
  <si>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</si>
  <si>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</si>
  <si>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</si>
  <si>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</si>
  <si>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</si>
  <si>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</si>
  <si>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</si>
  <si>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</si>
  <si>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</si>
  <si>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</si>
  <si>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</si>
  <si>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</si>
  <si>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</si>
  <si>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</si>
  <si>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</si>
  <si>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</si>
  <si>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</si>
  <si>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</si>
  <si>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</si>
  <si>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</si>
  <si>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</si>
  <si>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</si>
  <si>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</si>
  <si>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</si>
  <si>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</si>
  <si>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</si>
  <si>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</si>
  <si>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</si>
  <si>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</si>
  <si>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</si>
  <si>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</si>
  <si>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</si>
  <si>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</si>
  <si>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</si>
  <si>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</si>
  <si>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</si>
  <si>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</si>
  <si>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</si>
  <si>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</si>
  <si>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</si>
  <si>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</si>
  <si>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</si>
  <si>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</si>
  <si>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</si>
  <si>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</si>
  <si>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</si>
  <si>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</si>
  <si>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</si>
  <si>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</si>
  <si>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</si>
  <si>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</si>
  <si>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</si>
  <si>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</si>
  <si>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</si>
  <si>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</si>
  <si>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</si>
  <si>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</si>
  <si>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</si>
  <si>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</si>
  <si>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</si>
  <si>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</si>
  <si>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</si>
  <si>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</si>
  <si>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</si>
  <si>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</si>
  <si>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</si>
  <si>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</si>
  <si>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</si>
  <si>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</si>
  <si>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</si>
  <si>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</si>
  <si>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</si>
  <si>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</si>
  <si>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</si>
  <si>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</si>
  <si>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</si>
  <si>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</si>
  <si>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</si>
  <si>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</si>
  <si>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</si>
  <si>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</si>
  <si>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</si>
  <si>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</si>
  <si>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</si>
  <si>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</si>
  <si>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</si>
  <si>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</si>
  <si>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</si>
  <si>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</si>
  <si>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</si>
  <si>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</si>
  <si>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</si>
  <si>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</si>
  <si>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</si>
  <si>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</si>
  <si>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</si>
  <si>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</si>
  <si>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</si>
  <si>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</si>
  <si>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</si>
  <si>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</si>
  <si>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</si>
  <si>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</si>
  <si>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</si>
  <si>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</si>
  <si>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</si>
  <si>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</si>
  <si>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</si>
  <si>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</si>
  <si>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</si>
  <si>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</si>
  <si>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</si>
  <si>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</si>
  <si>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</si>
  <si>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</si>
  <si>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</si>
  <si>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</si>
  <si>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</si>
  <si>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</si>
  <si>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</si>
  <si>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</si>
  <si>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</si>
  <si>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</si>
  <si>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</si>
  <si>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</si>
  <si>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</si>
  <si>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</si>
  <si>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</si>
  <si>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</si>
  <si>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</si>
  <si>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</si>
  <si>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</si>
  <si>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</si>
  <si>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</si>
  <si>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</si>
  <si>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</si>
  <si>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</si>
  <si>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</si>
  <si>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</si>
  <si>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</si>
  <si>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</si>
  <si>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</si>
  <si>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</si>
  <si>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</si>
  <si>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</si>
  <si>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</si>
  <si>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</si>
  <si>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</si>
  <si>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</si>
  <si>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</si>
  <si>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</si>
  <si>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</si>
  <si>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</si>
  <si>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</si>
  <si>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</si>
  <si>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</si>
  <si>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</si>
  <si>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</si>
  <si>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</si>
  <si>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</si>
  <si>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</si>
  <si>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</si>
  <si>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</si>
  <si>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</si>
  <si>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</si>
  <si>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</si>
  <si>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</si>
  <si>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</si>
  <si>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</si>
  <si>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</si>
  <si>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</si>
  <si>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</si>
  <si>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</si>
  <si>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</si>
  <si>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</si>
  <si>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</si>
  <si>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</si>
  <si>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</si>
  <si>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</si>
  <si>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</si>
  <si>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</si>
  <si>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</si>
  <si>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</si>
  <si>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</si>
  <si>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</si>
  <si>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</si>
  <si>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</si>
  <si>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</si>
  <si>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</si>
  <si>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</si>
  <si>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</si>
  <si>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</si>
  <si>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</si>
  <si>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</si>
  <si>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</si>
  <si>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</si>
  <si>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</si>
  <si>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</si>
  <si>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</si>
  <si>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</si>
  <si>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</si>
  <si>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</si>
  <si>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</si>
  <si>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</si>
  <si>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</si>
  <si>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</si>
  <si>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</si>
  <si>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</si>
  <si>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</si>
  <si>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</si>
  <si>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</si>
  <si>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</si>
  <si>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</si>
  <si>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</si>
  <si>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</si>
  <si>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</si>
  <si>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</si>
  <si>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</si>
  <si>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</si>
  <si>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</si>
  <si>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</si>
  <si>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</si>
  <si>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</si>
  <si>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</si>
  <si>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</si>
  <si>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</si>
  <si>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</si>
  <si>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</si>
  <si>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</si>
  <si>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</si>
  <si>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</si>
  <si>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</si>
  <si>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</si>
  <si>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</si>
  <si>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</si>
  <si>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</si>
  <si>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</si>
  <si>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</si>
  <si>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</si>
  <si>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</si>
  <si>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</si>
  <si>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</si>
  <si>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</si>
  <si>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</si>
  <si>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</si>
  <si>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</si>
  <si>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</si>
  <si>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</si>
  <si>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</si>
  <si>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</si>
  <si>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</si>
  <si>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</si>
  <si>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</si>
  <si>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</si>
  <si>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</si>
  <si>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</si>
  <si>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</si>
  <si>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</si>
  <si>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</si>
  <si>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</si>
  <si>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</si>
  <si>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</si>
  <si>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</si>
  <si>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</si>
  <si>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</si>
  <si>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</si>
  <si>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</si>
  <si>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</si>
  <si>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</si>
  <si>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</si>
  <si>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</si>
  <si>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</si>
  <si>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</si>
  <si>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</si>
  <si>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</si>
  <si>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</si>
  <si>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</si>
  <si>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</si>
  <si>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</si>
  <si>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</si>
  <si>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</si>
  <si>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</si>
  <si>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</si>
  <si>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</si>
  <si>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</si>
  <si>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</si>
  <si>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</si>
  <si>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</si>
  <si>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</si>
  <si>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</si>
  <si>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</si>
  <si>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</si>
  <si>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</si>
  <si>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</si>
  <si>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</si>
  <si>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</si>
  <si>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</si>
  <si>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</si>
  <si>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</si>
  <si>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</si>
  <si>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</si>
  <si>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</si>
  <si>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</si>
  <si>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</si>
  <si>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</si>
  <si>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</si>
  <si>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</si>
  <si>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</si>
  <si>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</si>
  <si>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</si>
  <si>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</si>
  <si>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</si>
  <si>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</si>
  <si>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</si>
  <si>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</si>
  <si>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</si>
  <si>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</si>
  <si>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</si>
  <si>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</si>
  <si>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</si>
  <si>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</si>
  <si>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</si>
  <si>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</si>
  <si>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</si>
  <si>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</si>
  <si>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</si>
  <si>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</si>
  <si>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</si>
  <si>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</si>
  <si>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</si>
  <si>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</si>
  <si>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</si>
  <si>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</si>
  <si>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</si>
  <si>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</si>
  <si>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</si>
  <si>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</si>
  <si>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</si>
  <si>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</si>
  <si>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</si>
  <si>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</si>
  <si>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</si>
  <si>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</si>
  <si>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</si>
  <si>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</si>
  <si>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</si>
  <si>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</si>
  <si>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</si>
  <si>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</si>
  <si>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</si>
  <si>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</si>
  <si>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</si>
  <si>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</si>
  <si>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</si>
  <si>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</si>
  <si>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</si>
  <si>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</si>
  <si>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</si>
  <si>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</si>
  <si>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</si>
  <si>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</si>
  <si>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</si>
  <si>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</si>
  <si>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</si>
  <si>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</si>
  <si>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</si>
  <si>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</si>
  <si>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</si>
  <si>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</si>
  <si>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</si>
  <si>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</si>
  <si>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</si>
  <si>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</si>
  <si>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</si>
  <si>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</si>
  <si>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</si>
  <si>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</si>
  <si>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</si>
  <si>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</si>
  <si>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</si>
  <si>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</si>
  <si>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</si>
  <si>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</si>
  <si>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</si>
  <si>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</si>
  <si>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</si>
  <si>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</si>
  <si>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</si>
  <si>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</si>
  <si>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</si>
  <si>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</si>
  <si>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</si>
  <si>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</si>
  <si>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</si>
  <si>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</si>
  <si>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</si>
  <si>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</si>
  <si>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</si>
  <si>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</si>
  <si>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</si>
  <si>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</si>
  <si>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</si>
  <si>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</si>
  <si>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</si>
  <si>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</si>
  <si>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</si>
  <si>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</si>
  <si>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</si>
  <si>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</si>
  <si>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</si>
  <si>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</si>
  <si>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</si>
  <si>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</si>
  <si>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</si>
  <si>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</si>
  <si>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</si>
  <si>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</si>
  <si>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</si>
  <si>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</si>
  <si>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</si>
  <si>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</si>
  <si>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</si>
  <si>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</si>
  <si>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</si>
  <si>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</si>
  <si>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</si>
  <si>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</si>
  <si>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</si>
  <si>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</si>
  <si>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</si>
  <si>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</si>
  <si>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</si>
  <si>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</si>
  <si>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</si>
  <si>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</si>
  <si>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</si>
  <si>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</si>
  <si>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</si>
  <si>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</si>
  <si>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</si>
  <si>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</si>
  <si>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</si>
  <si>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</si>
  <si>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</si>
  <si>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</si>
  <si>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</si>
  <si>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</si>
  <si>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</si>
  <si>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</si>
  <si>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</si>
  <si>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</si>
  <si>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</si>
  <si>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</si>
  <si>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</si>
  <si>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</si>
  <si>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</si>
  <si>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</si>
  <si>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</si>
  <si>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</si>
  <si>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</si>
  <si>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</si>
  <si>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</si>
  <si>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</si>
  <si>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</si>
  <si>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</si>
  <si>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</si>
  <si>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</si>
  <si>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</si>
  <si>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</si>
  <si>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</si>
  <si>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</si>
  <si>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</si>
  <si>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</si>
  <si>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</si>
  <si>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</si>
  <si>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</si>
  <si>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</si>
  <si>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</si>
  <si>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</si>
  <si>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</si>
  <si>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</si>
  <si>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</si>
  <si>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</si>
  <si>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</si>
  <si>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</si>
  <si>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</si>
  <si>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</si>
  <si>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</si>
  <si>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</si>
  <si>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</si>
  <si>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</si>
  <si>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</si>
  <si>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</si>
  <si>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</si>
  <si>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</si>
  <si>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</si>
  <si>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</si>
  <si>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</si>
  <si>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</si>
  <si>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</si>
  <si>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</si>
  <si>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</si>
  <si>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</si>
  <si>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</si>
  <si>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</si>
  <si>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</si>
  <si>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</si>
  <si>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</si>
  <si>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</si>
  <si>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</si>
  <si>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</si>
  <si>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</si>
  <si>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</si>
  <si>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</si>
  <si>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</si>
  <si>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</si>
  <si>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</si>
  <si>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</si>
  <si>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</si>
  <si>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</si>
  <si>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</si>
  <si>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</si>
  <si>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</si>
  <si>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</si>
  <si>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</si>
  <si>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</si>
  <si>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</si>
  <si>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</si>
  <si>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</si>
  <si>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</si>
  <si>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</si>
  <si>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</si>
  <si>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</si>
  <si>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</si>
  <si>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</si>
  <si>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</si>
  <si>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</si>
  <si>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</si>
  <si>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</si>
  <si>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</si>
  <si>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</si>
  <si>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</si>
  <si>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</si>
  <si>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</si>
  <si>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</si>
  <si>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</si>
  <si>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</si>
  <si>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</si>
  <si>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</si>
  <si>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</si>
  <si>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</si>
  <si>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</si>
  <si>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</si>
  <si>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</si>
  <si>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</si>
  <si>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</si>
  <si>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</si>
  <si>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</si>
  <si>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</si>
  <si>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</si>
  <si>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</si>
  <si>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</si>
  <si>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</si>
  <si>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</si>
  <si>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</si>
  <si>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</si>
  <si>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</si>
  <si>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</si>
  <si>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</si>
  <si>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</si>
  <si>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</si>
  <si>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</si>
  <si>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</si>
  <si>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</si>
  <si>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</si>
  <si>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</si>
  <si>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</si>
  <si>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</si>
  <si>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</si>
  <si>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</si>
  <si>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</si>
  <si>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</si>
  <si>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</si>
  <si>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</si>
  <si>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</si>
  <si>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</si>
  <si>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</si>
  <si>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</si>
  <si>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</si>
  <si>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</si>
  <si>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</si>
  <si>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</si>
  <si>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</si>
  <si>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</si>
  <si>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</si>
  <si>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</si>
  <si>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</si>
  <si>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</si>
  <si>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</si>
  <si>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</si>
  <si>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</si>
  <si>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</si>
  <si>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</si>
  <si>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</si>
  <si>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</si>
  <si>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</si>
  <si>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</si>
  <si>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</si>
  <si>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</si>
  <si>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</si>
  <si>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</si>
  <si>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</si>
  <si>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</si>
  <si>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</si>
  <si>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</si>
  <si>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</si>
  <si>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</si>
  <si>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</si>
  <si>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</si>
  <si>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</si>
  <si>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</si>
  <si>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</si>
  <si>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</si>
  <si>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</si>
  <si>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</si>
  <si>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</si>
  <si>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</si>
  <si>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</si>
  <si>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</si>
  <si>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</si>
  <si>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</si>
  <si>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</si>
  <si>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</si>
  <si>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</si>
  <si>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</si>
  <si>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</si>
  <si>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</si>
  <si>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</si>
  <si>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</si>
  <si>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</si>
  <si>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</si>
  <si>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</si>
  <si>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</si>
  <si>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</si>
  <si>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</si>
  <si>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</si>
  <si>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</si>
  <si>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</si>
  <si>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</si>
  <si>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</si>
  <si>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</si>
  <si>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</si>
  <si>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</si>
  <si>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</si>
  <si>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</si>
  <si>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</si>
  <si>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</si>
  <si>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</si>
  <si>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</si>
  <si>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</si>
  <si>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</si>
  <si>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</si>
  <si>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</si>
  <si>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</si>
  <si>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</si>
  <si>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</si>
  <si>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</si>
  <si>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</si>
  <si>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</si>
  <si>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</si>
  <si>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</si>
  <si>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</si>
  <si>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</si>
  <si>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</si>
  <si>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</si>
  <si>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</si>
  <si>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</si>
  <si>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</si>
  <si>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</si>
  <si>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</si>
  <si>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</si>
  <si>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</si>
  <si>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</si>
  <si>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</si>
  <si>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</si>
  <si>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</si>
  <si>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</si>
  <si>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</si>
  <si>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</si>
  <si>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</si>
  <si>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</si>
  <si>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</si>
  <si>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</si>
  <si>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</si>
  <si>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</si>
  <si>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</si>
  <si>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</si>
  <si>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</si>
  <si>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</si>
  <si>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</si>
  <si>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</si>
  <si>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</si>
  <si>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</si>
  <si>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</si>
  <si>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</si>
  <si>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</si>
  <si>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</si>
  <si>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</si>
  <si>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</si>
  <si>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</si>
  <si>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</si>
  <si>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</si>
  <si>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</si>
  <si>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</si>
  <si>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</si>
  <si>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</si>
  <si>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</si>
  <si>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</si>
  <si>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</si>
  <si>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</si>
  <si>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</si>
  <si>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</si>
  <si>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</si>
  <si>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</si>
  <si>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</si>
  <si>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</si>
  <si>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</si>
  <si>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</si>
  <si>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</si>
  <si>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</si>
  <si>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</si>
  <si>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</si>
  <si>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</si>
  <si>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</si>
  <si>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</si>
  <si>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</si>
  <si>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</si>
  <si>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</si>
  <si>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</si>
  <si>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</si>
  <si>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</si>
  <si>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</si>
  <si>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</si>
  <si>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</si>
  <si>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</si>
  <si>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</si>
  <si>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</si>
  <si>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</si>
  <si>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</si>
  <si>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</si>
  <si>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</si>
  <si>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</si>
  <si>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</si>
  <si>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</si>
  <si>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</si>
  <si>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</si>
  <si>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</si>
  <si>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</si>
  <si>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</si>
  <si>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</si>
  <si>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</si>
  <si>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</si>
  <si>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</si>
  <si>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</si>
  <si>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</si>
  <si>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</si>
  <si>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</si>
  <si>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</si>
  <si>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</si>
  <si>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</si>
  <si>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</si>
  <si>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</si>
  <si>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</si>
  <si>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</si>
  <si>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</si>
  <si>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</si>
  <si>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</si>
  <si>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</si>
  <si>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</si>
  <si>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</si>
  <si>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</si>
  <si>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</si>
  <si>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</si>
  <si>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</si>
  <si>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</si>
  <si>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</si>
  <si>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</si>
  <si>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</si>
  <si>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</si>
  <si>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</si>
  <si>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</si>
  <si>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</si>
  <si>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</si>
  <si>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</si>
  <si>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</si>
  <si>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</si>
  <si>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</si>
  <si>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</si>
  <si>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</si>
  <si>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</si>
  <si>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</si>
  <si>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</si>
  <si>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</si>
  <si>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</si>
  <si>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</si>
  <si>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</si>
  <si>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</si>
  <si>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</si>
  <si>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</si>
  <si>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</si>
  <si>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</si>
  <si>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</si>
  <si>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</si>
  <si>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</si>
  <si>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</si>
  <si>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</si>
  <si>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</si>
  <si>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</si>
  <si>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</si>
  <si>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</si>
  <si>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</si>
  <si>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</si>
  <si>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</si>
  <si>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</si>
  <si>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</si>
  <si>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</si>
  <si>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</si>
  <si>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</si>
  <si>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</si>
  <si>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</si>
  <si>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</si>
  <si>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</si>
  <si>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</si>
  <si>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</si>
  <si>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</si>
  <si>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</si>
  <si>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</si>
  <si>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</si>
  <si>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</si>
  <si>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</si>
  <si>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</si>
  <si>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</si>
  <si>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</si>
  <si>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</si>
  <si>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</si>
  <si>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</si>
  <si>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</si>
  <si>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</si>
  <si>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</si>
  <si>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</si>
  <si>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</si>
  <si>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</si>
  <si>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</si>
  <si>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</si>
  <si>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</si>
  <si>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</si>
  <si>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</si>
  <si>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</si>
  <si>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</si>
  <si>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</si>
  <si>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</si>
  <si>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</si>
  <si>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</si>
  <si>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</si>
  <si>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</si>
  <si>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</si>
  <si>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</si>
  <si>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</si>
  <si>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</si>
  <si>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</si>
  <si>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</si>
  <si>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</si>
  <si>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</si>
  <si>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</si>
  <si>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</si>
  <si>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</si>
  <si>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</si>
  <si>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</si>
  <si>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</si>
  <si>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</si>
  <si>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</si>
  <si>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</si>
  <si>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</si>
  <si>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</si>
  <si>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</si>
  <si>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</si>
  <si>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</si>
  <si>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</si>
  <si>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</si>
  <si>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</si>
  <si>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</si>
  <si>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</si>
  <si>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</si>
  <si>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</si>
  <si>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</si>
  <si>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</si>
  <si>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</si>
  <si>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</si>
  <si>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</si>
  <si>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</si>
  <si>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</si>
  <si>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</si>
  <si>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</si>
  <si>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</si>
  <si>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</si>
  <si>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</si>
  <si>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</si>
  <si>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</si>
  <si>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</si>
  <si>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</si>
  <si>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</si>
  <si>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</si>
  <si>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</si>
  <si>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</si>
  <si>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</si>
  <si>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</si>
  <si>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</si>
  <si>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</si>
  <si>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</si>
  <si>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</si>
  <si>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</si>
  <si>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</si>
  <si>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</si>
  <si>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</si>
  <si>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</si>
  <si>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</si>
  <si>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</si>
  <si>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</si>
  <si>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</si>
  <si>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</si>
  <si>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</si>
  <si>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</si>
  <si>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</si>
  <si>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</si>
  <si>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</si>
  <si>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</si>
  <si>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</si>
  <si>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</si>
  <si>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</si>
  <si>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</si>
  <si>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</si>
  <si>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</si>
  <si>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</si>
  <si>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</si>
  <si>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</si>
  <si>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</si>
  <si>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</si>
  <si>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</si>
  <si>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</si>
  <si>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</si>
  <si>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</si>
  <si>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</si>
  <si>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</si>
  <si>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</si>
  <si>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</si>
  <si>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</si>
  <si>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</si>
  <si>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</si>
  <si>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</si>
  <si>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</si>
  <si>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</si>
  <si>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</si>
  <si>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</si>
  <si>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</si>
  <si>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</si>
  <si>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</si>
  <si>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</si>
  <si>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</si>
  <si>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</si>
  <si>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</si>
  <si>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</si>
  <si>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</si>
  <si>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</si>
  <si>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</si>
  <si>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</si>
  <si>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</si>
  <si>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</si>
  <si>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</si>
  <si>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</si>
  <si>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</si>
  <si>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</si>
  <si>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</si>
  <si>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</si>
  <si>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</si>
  <si>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</si>
  <si>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</si>
  <si>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</si>
  <si>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</si>
  <si>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</si>
  <si>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</si>
  <si>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</si>
  <si>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</si>
  <si>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</si>
  <si>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</si>
  <si>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</si>
  <si>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</si>
  <si>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</si>
  <si>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</si>
  <si>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</si>
  <si>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</si>
  <si>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</si>
  <si>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</si>
  <si>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</si>
  <si>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</si>
  <si>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</si>
  <si>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</si>
  <si>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</si>
  <si>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</si>
  <si>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</si>
  <si>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</si>
  <si>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</si>
  <si>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</si>
  <si>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</si>
  <si>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</si>
  <si>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</si>
  <si>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</si>
  <si>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</si>
  <si>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</si>
  <si>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</si>
  <si>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</si>
  <si>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</si>
  <si>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</si>
  <si>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</si>
  <si>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</si>
  <si>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</si>
  <si>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</si>
  <si>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</si>
  <si>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</si>
  <si>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</si>
  <si>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</si>
  <si>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</si>
  <si>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</si>
  <si>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</si>
  <si>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</si>
  <si>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</si>
  <si>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</si>
  <si>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</si>
  <si>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</si>
  <si>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</si>
  <si>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</si>
  <si>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</si>
  <si>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</si>
  <si>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</si>
  <si>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</si>
  <si>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</si>
  <si>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</si>
  <si>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</si>
  <si>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</si>
  <si>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</si>
  <si>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</si>
  <si>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</si>
  <si>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</si>
  <si>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</si>
  <si>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</si>
  <si>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</si>
  <si>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</si>
  <si>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</si>
  <si>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</si>
  <si>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</si>
  <si>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</si>
  <si>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</si>
  <si>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</si>
  <si>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</si>
  <si>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</si>
  <si>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</si>
  <si>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</si>
  <si>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</si>
  <si>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</si>
  <si>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</si>
  <si>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</si>
  <si>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</si>
  <si>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</si>
  <si>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</si>
  <si>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</si>
  <si>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</si>
  <si>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</si>
  <si>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</si>
  <si>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</si>
  <si>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</si>
  <si>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</si>
  <si>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</si>
  <si>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</si>
  <si>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</si>
  <si>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</si>
  <si>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</si>
  <si>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</si>
  <si>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</si>
  <si>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</si>
  <si>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</si>
  <si>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</si>
  <si>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</si>
  <si>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</si>
  <si>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</si>
  <si>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</si>
  <si>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</si>
  <si>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</si>
  <si>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</si>
  <si>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</si>
  <si>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</si>
  <si>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</si>
  <si>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</si>
  <si>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</si>
  <si>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</si>
  <si>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</si>
  <si>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</si>
  <si>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</si>
  <si>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</si>
  <si>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</si>
  <si>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</si>
  <si>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</si>
  <si>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</si>
  <si>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</si>
  <si>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</si>
  <si>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</si>
  <si>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</si>
  <si>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</si>
  <si>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</si>
  <si>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</si>
  <si>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</si>
  <si>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</si>
  <si>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</si>
  <si>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</si>
  <si>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</si>
  <si>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</si>
  <si>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</si>
  <si>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</si>
  <si>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</si>
  <si>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</si>
  <si>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</si>
  <si>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</si>
  <si>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</si>
  <si>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</si>
  <si>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</si>
  <si>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</si>
  <si>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</si>
  <si>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</si>
  <si>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</si>
  <si>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</si>
  <si>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</si>
  <si>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</si>
  <si>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</si>
  <si>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</si>
  <si>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</si>
  <si>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</si>
  <si>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</si>
  <si>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</si>
  <si>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</si>
  <si>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</si>
  <si>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</si>
  <si>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</si>
  <si>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</si>
  <si>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</si>
  <si>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</si>
  <si>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</si>
  <si>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</si>
  <si>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</si>
  <si>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</si>
  <si>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</si>
  <si>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</si>
  <si>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</si>
  <si>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</si>
  <si>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</si>
  <si>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</si>
  <si>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</si>
  <si>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</si>
  <si>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</si>
  <si>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</si>
  <si>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</si>
  <si>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</si>
  <si>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</si>
  <si>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</si>
  <si>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</si>
  <si>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</si>
  <si>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</si>
  <si>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</si>
  <si>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</si>
  <si>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</si>
  <si>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</si>
  <si>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</si>
  <si>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</si>
  <si>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</si>
  <si>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</si>
  <si>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</si>
  <si>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</si>
  <si>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</si>
  <si>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</si>
  <si>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</si>
  <si>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</si>
  <si>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</si>
  <si>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</si>
  <si>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</si>
  <si>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</si>
  <si>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</si>
  <si>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</si>
  <si>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</si>
  <si>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</si>
  <si>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</si>
  <si>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</si>
  <si>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</si>
  <si>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</si>
  <si>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</si>
  <si>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</si>
  <si>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</si>
  <si>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</si>
  <si>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</si>
  <si>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</si>
  <si>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</si>
  <si>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</si>
  <si>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</si>
  <si>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</si>
  <si>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</si>
  <si>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</si>
  <si>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</si>
  <si>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</si>
  <si>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</si>
  <si>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</si>
  <si>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</si>
  <si>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</si>
  <si>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</si>
  <si>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</si>
  <si>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</si>
  <si>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</si>
  <si>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</si>
  <si>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</si>
  <si>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</si>
  <si>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</si>
  <si>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</si>
  <si>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</si>
  <si>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</si>
  <si>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</si>
  <si>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</si>
  <si>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</si>
  <si>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</si>
  <si>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</si>
  <si>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</si>
  <si>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</si>
  <si>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</si>
  <si>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</si>
  <si>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</si>
  <si>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</si>
  <si>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</si>
  <si>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</si>
  <si>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</si>
  <si>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</si>
  <si>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</si>
  <si>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</si>
  <si>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</si>
  <si>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</si>
  <si>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</si>
  <si>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</si>
  <si>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</si>
  <si>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</si>
  <si>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</si>
  <si>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</si>
  <si>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</si>
  <si>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</si>
  <si>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</si>
  <si>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</si>
  <si>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</si>
  <si>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</si>
  <si>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</si>
  <si>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</si>
  <si>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</si>
  <si>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</si>
  <si>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</si>
  <si>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</si>
  <si>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</si>
  <si>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</si>
  <si>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</si>
  <si>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</si>
  <si>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</si>
  <si>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</si>
  <si>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</si>
  <si>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</si>
  <si>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</si>
  <si>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</si>
  <si>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</si>
  <si>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</si>
  <si>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</si>
  <si>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</si>
  <si>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</si>
  <si>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</si>
  <si>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</si>
  <si>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</si>
  <si>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</si>
  <si>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</si>
  <si>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</si>
  <si>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</si>
  <si>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</si>
  <si>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</si>
  <si>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</si>
  <si>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</si>
  <si>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</si>
  <si>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</si>
  <si>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</si>
  <si>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</si>
  <si>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</si>
  <si>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</si>
  <si>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</si>
  <si>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</si>
  <si>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</si>
  <si>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</si>
  <si>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</si>
  <si>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</si>
  <si>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</si>
  <si>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</si>
  <si>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</si>
  <si>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</si>
  <si>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</si>
  <si>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</si>
  <si>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</si>
  <si>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</si>
  <si>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</si>
  <si>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</si>
  <si>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</si>
  <si>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</si>
  <si>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</si>
  <si>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</si>
  <si>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</si>
  <si>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</si>
  <si>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</si>
  <si>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</si>
  <si>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</si>
  <si>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</si>
  <si>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</si>
  <si>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</si>
  <si>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</si>
  <si>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</si>
  <si>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</si>
  <si>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</si>
  <si>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</si>
  <si>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</si>
  <si>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</si>
  <si>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</si>
  <si>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</si>
  <si>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</si>
  <si>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</si>
  <si>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</si>
  <si>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</si>
  <si>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</si>
  <si>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</si>
  <si>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</si>
  <si>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</si>
  <si>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</si>
  <si>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</si>
  <si>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</si>
  <si>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</si>
  <si>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</si>
  <si>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</si>
  <si>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</si>
  <si>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</si>
  <si>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</si>
  <si>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</si>
  <si>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</si>
  <si>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</si>
  <si>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</si>
  <si>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</si>
  <si>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</si>
  <si>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</si>
  <si>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</si>
  <si>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</si>
  <si>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</si>
  <si>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</si>
  <si>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</si>
  <si>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</si>
  <si>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</si>
  <si>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</si>
  <si>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</si>
  <si>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</si>
  <si>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</si>
  <si>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</si>
  <si>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</si>
  <si>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</si>
  <si>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</si>
  <si>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</si>
  <si>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</si>
  <si>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</si>
  <si>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</si>
  <si>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</si>
  <si>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</si>
  <si>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</si>
  <si>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</si>
  <si>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</si>
  <si>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</si>
  <si>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</si>
  <si>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</si>
  <si>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</si>
  <si>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</si>
  <si>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</si>
  <si>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</si>
  <si>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</si>
  <si>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</si>
  <si>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</si>
  <si>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</si>
  <si>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</si>
  <si>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</si>
  <si>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</si>
  <si>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</si>
  <si>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</si>
  <si>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</si>
  <si>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</si>
  <si>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</si>
  <si>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</si>
  <si>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</si>
  <si>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</si>
  <si>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</si>
  <si>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</si>
  <si>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</si>
  <si>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</si>
  <si>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</si>
  <si>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</si>
  <si>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</si>
  <si>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</si>
  <si>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</si>
  <si>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</si>
  <si>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</si>
  <si>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</si>
  <si>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</si>
  <si>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</si>
  <si>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</si>
  <si>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</si>
  <si>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</si>
  <si>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</si>
  <si>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</si>
  <si>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</si>
  <si>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</si>
  <si>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</si>
  <si>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</si>
  <si>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</si>
  <si>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</si>
  <si>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</si>
  <si>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</si>
  <si>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</si>
  <si>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</si>
  <si>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</si>
  <si>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</si>
  <si>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</si>
  <si>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</si>
  <si>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</si>
  <si>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</si>
  <si>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</si>
  <si>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</si>
  <si>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</si>
  <si>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</si>
  <si>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</si>
  <si>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</si>
  <si>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</si>
  <si>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</si>
  <si>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</si>
  <si>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</si>
  <si>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</si>
  <si>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</si>
  <si>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</si>
  <si>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</si>
  <si>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</si>
  <si>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</si>
  <si>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</si>
  <si>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</si>
  <si>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</si>
  <si>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</si>
  <si>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</si>
  <si>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</si>
  <si>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</si>
  <si>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</si>
  <si>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</si>
  <si>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</si>
  <si>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</si>
  <si>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</si>
  <si>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</si>
  <si>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</si>
  <si>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</si>
  <si>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</si>
  <si>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</si>
  <si>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</si>
  <si>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</si>
  <si>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</si>
  <si>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</si>
  <si>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</si>
  <si>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</si>
  <si>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</si>
  <si>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</si>
  <si>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</si>
  <si>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</si>
  <si>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</si>
  <si>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</si>
  <si>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</si>
  <si>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</si>
  <si>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</si>
  <si>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</si>
  <si>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</si>
  <si>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</si>
  <si>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</si>
  <si>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</si>
  <si>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</si>
  <si>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</si>
  <si>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</si>
  <si>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</si>
  <si>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</si>
  <si>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</si>
  <si>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</si>
  <si>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</si>
  <si>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</si>
  <si>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</si>
  <si>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</si>
  <si>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</si>
  <si>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</si>
  <si>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</si>
  <si>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</si>
  <si>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</si>
  <si>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</si>
  <si>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</si>
  <si>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</si>
  <si>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</si>
  <si>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</si>
  <si>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</si>
  <si>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</si>
  <si>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</si>
  <si>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</si>
  <si>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</si>
  <si>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</si>
  <si>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</si>
  <si>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</si>
  <si>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</si>
  <si>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</si>
  <si>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</si>
  <si>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</si>
  <si>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</si>
  <si>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</si>
  <si>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</si>
  <si>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</si>
  <si>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</si>
  <si>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</si>
  <si>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</si>
  <si>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</si>
  <si>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</si>
  <si>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</si>
  <si>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</si>
  <si>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</si>
  <si>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</si>
  <si>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</si>
  <si>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</si>
  <si>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</si>
  <si>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</si>
  <si>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</si>
  <si>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</si>
  <si>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</si>
  <si>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</si>
  <si>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</si>
  <si>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</si>
  <si>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</si>
  <si>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</si>
  <si>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</si>
  <si>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</si>
  <si>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</si>
  <si>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</si>
  <si>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</si>
  <si>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</si>
  <si>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</si>
  <si>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</si>
  <si>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</si>
  <si>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</si>
  <si>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</si>
  <si>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</si>
  <si>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</si>
  <si>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</si>
  <si>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</si>
  <si>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</si>
  <si>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</si>
  <si>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</si>
  <si>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</si>
  <si>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</si>
  <si>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</si>
  <si>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</si>
  <si>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</si>
  <si>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</si>
  <si>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</si>
  <si>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</si>
  <si>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</si>
  <si>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</si>
  <si>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</si>
  <si>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</si>
  <si>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</si>
  <si>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</si>
  <si>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</si>
  <si>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</si>
  <si>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</si>
  <si>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</si>
  <si>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</si>
  <si>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</si>
  <si>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</si>
  <si>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</si>
  <si>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</si>
  <si>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</si>
  <si>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</si>
  <si>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</si>
  <si>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</si>
  <si>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</si>
  <si>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</si>
  <si>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</si>
  <si>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</si>
  <si>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</si>
  <si>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</si>
  <si>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</si>
  <si>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</si>
  <si>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</si>
  <si>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</si>
  <si>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</si>
  <si>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</si>
  <si>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</si>
  <si>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</si>
  <si>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</si>
  <si>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</si>
  <si>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</si>
  <si>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</si>
  <si>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</si>
  <si>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</si>
  <si>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</si>
  <si>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</si>
  <si>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</si>
  <si>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</si>
  <si>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</si>
  <si>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</si>
  <si>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</si>
  <si>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</si>
  <si>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</si>
  <si>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</si>
  <si>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</si>
  <si>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</si>
  <si>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</si>
  <si>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</si>
  <si>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</si>
  <si>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</si>
  <si>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</si>
  <si>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</si>
  <si>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</si>
  <si>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</si>
  <si>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</si>
  <si>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</si>
  <si>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</si>
  <si>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</si>
  <si>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</si>
  <si>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</si>
  <si>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</si>
  <si>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</si>
  <si>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</si>
  <si>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</si>
  <si>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</si>
  <si>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</si>
  <si>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</si>
  <si>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</si>
  <si>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</si>
  <si>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</si>
  <si>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</si>
  <si>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</si>
  <si>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</si>
  <si>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</si>
  <si>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</si>
  <si>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</si>
  <si>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</si>
  <si>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</si>
  <si>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</si>
  <si>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</si>
  <si>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</si>
  <si>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</si>
  <si>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</si>
  <si>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</si>
  <si>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</si>
  <si>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</si>
  <si>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</si>
  <si>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</si>
  <si>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</si>
  <si>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</si>
  <si>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</si>
  <si>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</si>
  <si>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</si>
  <si>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</si>
  <si>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</si>
  <si>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</si>
  <si>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</si>
  <si>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</si>
  <si>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</si>
  <si>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</si>
  <si>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</si>
  <si>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</si>
  <si>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</si>
  <si>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</si>
  <si>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</si>
  <si>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</si>
  <si>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</si>
  <si>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</si>
  <si>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</si>
  <si>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</si>
  <si>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</si>
  <si>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</si>
  <si>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</si>
  <si>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</si>
  <si>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</si>
  <si>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</si>
  <si>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</si>
  <si>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</si>
  <si>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</si>
  <si>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</si>
  <si>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</si>
  <si>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</si>
  <si>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</si>
  <si>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</si>
  <si>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</si>
  <si>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</si>
  <si>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</si>
  <si>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</si>
  <si>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</si>
  <si>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</si>
  <si>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</si>
  <si>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</si>
  <si>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</si>
  <si>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</si>
  <si>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</si>
  <si>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</si>
  <si>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</si>
  <si>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</si>
  <si>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</si>
  <si>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</si>
  <si>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</si>
  <si>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</si>
  <si>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</si>
  <si>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</si>
  <si>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</si>
  <si>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</si>
  <si>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</si>
  <si>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</si>
  <si>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</si>
  <si>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</si>
  <si>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</si>
  <si>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</si>
  <si>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</si>
  <si>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</si>
  <si>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</si>
  <si>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</si>
  <si>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</si>
  <si>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</si>
  <si>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</si>
  <si>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</si>
  <si>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</si>
  <si>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</si>
  <si>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</si>
  <si>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</si>
  <si>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</si>
  <si>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</si>
  <si>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</si>
  <si>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</si>
  <si>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</si>
  <si>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</si>
  <si>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</si>
  <si>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</si>
  <si>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</si>
  <si>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</si>
  <si>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</si>
  <si>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</si>
  <si>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</si>
  <si>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</si>
  <si>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</si>
  <si>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</si>
  <si>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</si>
  <si>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</si>
  <si>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</si>
  <si>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</si>
  <si>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</si>
  <si>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</si>
  <si>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</si>
  <si>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</si>
  <si>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</si>
  <si>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</si>
  <si>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</si>
  <si>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</si>
  <si>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</si>
  <si>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</si>
  <si>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</si>
  <si>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</si>
  <si>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</si>
  <si>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</si>
  <si>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</si>
  <si>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</si>
  <si>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</si>
  <si>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</si>
  <si>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</si>
  <si>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</si>
  <si>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</si>
  <si>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</si>
  <si>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</si>
  <si>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</si>
  <si>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</si>
  <si>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</si>
  <si>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</si>
  <si>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</si>
  <si>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</si>
  <si>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</si>
  <si>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</si>
  <si>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</si>
  <si>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</si>
  <si>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</si>
  <si>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</si>
  <si>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</si>
  <si>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</si>
  <si>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</si>
  <si>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</si>
  <si>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</si>
  <si>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</si>
  <si>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</si>
  <si>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</si>
  <si>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</si>
  <si>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</si>
  <si>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</si>
  <si>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</si>
  <si>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</si>
  <si>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</si>
  <si>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</si>
  <si>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</si>
  <si>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</si>
  <si>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</si>
  <si>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</si>
  <si>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</si>
  <si>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</si>
  <si>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</si>
  <si>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</si>
  <si>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</si>
  <si>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</si>
  <si>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</si>
  <si>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</si>
  <si>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</si>
  <si>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</si>
  <si>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</si>
  <si>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</si>
  <si>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</si>
  <si>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</si>
  <si>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</si>
  <si>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</si>
  <si>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</si>
  <si>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</si>
  <si>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</si>
  <si>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</si>
  <si>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</si>
  <si>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</si>
  <si>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</si>
  <si>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</si>
  <si>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</si>
  <si>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</si>
  <si>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</si>
  <si>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</si>
  <si>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</si>
  <si>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</si>
  <si>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</si>
  <si>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</si>
  <si>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</si>
  <si>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</si>
  <si>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</si>
  <si>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</si>
  <si>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</si>
  <si>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</si>
  <si>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</si>
  <si>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</si>
  <si>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</si>
  <si>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</si>
  <si>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</si>
  <si>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</si>
  <si>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</si>
  <si>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</si>
  <si>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</si>
  <si>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</si>
  <si>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</si>
  <si>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</si>
  <si>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</si>
  <si>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</si>
  <si>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</si>
  <si>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</si>
  <si>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</si>
  <si>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</si>
  <si>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</si>
  <si>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</si>
  <si>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</si>
  <si>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</si>
  <si>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</si>
  <si>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</si>
  <si>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</si>
  <si>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</si>
  <si>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</si>
  <si>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</si>
  <si>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</si>
  <si>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</si>
  <si>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</si>
  <si>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</si>
  <si>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</si>
  <si>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</si>
  <si>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</si>
  <si>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</si>
  <si>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</si>
  <si>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</si>
  <si>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</si>
  <si>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</si>
  <si>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</si>
  <si>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</si>
  <si>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</si>
  <si>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</si>
  <si>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</si>
  <si>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</si>
  <si>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</si>
  <si>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</si>
  <si>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</si>
  <si>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</si>
  <si>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</si>
  <si>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</si>
  <si>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</si>
  <si>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</si>
  <si>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</si>
  <si>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</si>
  <si>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</si>
  <si>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</si>
  <si>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</si>
  <si>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</si>
  <si>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</si>
  <si>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</si>
  <si>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</si>
  <si>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</si>
  <si>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</si>
  <si>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</si>
  <si>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</si>
  <si>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</si>
  <si>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</si>
  <si>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</si>
  <si>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</si>
  <si>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</si>
  <si>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</si>
  <si>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</si>
  <si>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</si>
  <si>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</si>
  <si>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</si>
  <si>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</si>
  <si>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</si>
  <si>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</si>
  <si>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</si>
  <si>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</si>
  <si>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</si>
  <si>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</si>
  <si>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</si>
  <si>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</si>
  <si>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</si>
  <si>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</si>
  <si>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</si>
  <si>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</si>
  <si>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</si>
  <si>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</si>
  <si>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</si>
  <si>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</si>
  <si>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</si>
  <si>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</si>
  <si>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</si>
  <si>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</si>
  <si>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</si>
  <si>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</si>
  <si>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</si>
  <si>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</si>
  <si>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</si>
  <si>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</si>
  <si>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</si>
  <si>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</si>
  <si>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</si>
  <si>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</si>
  <si>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</si>
  <si>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</si>
  <si>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</si>
  <si>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</si>
  <si>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</si>
  <si>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</si>
  <si>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</si>
  <si>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</si>
  <si>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</si>
  <si>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</si>
  <si>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</si>
  <si>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</si>
  <si>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</si>
  <si>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</si>
  <si>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</si>
  <si>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</si>
  <si>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</si>
  <si>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</si>
  <si>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</si>
  <si>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</si>
  <si>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</si>
  <si>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</si>
  <si>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</si>
  <si>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</si>
  <si>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</si>
  <si>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</si>
  <si>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</si>
  <si>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</si>
  <si>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</si>
  <si>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</si>
  <si>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</si>
  <si>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</si>
  <si>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</si>
  <si>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</si>
  <si>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</si>
  <si>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</si>
  <si>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</si>
  <si>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</si>
  <si>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</si>
  <si>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</si>
  <si>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</si>
  <si>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</si>
  <si>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</si>
  <si>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</si>
  <si>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</si>
  <si>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</si>
  <si>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</si>
  <si>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</si>
  <si>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</si>
  <si>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</si>
  <si>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</si>
  <si>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</si>
  <si>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</si>
  <si>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</si>
  <si>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</si>
  <si>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</si>
  <si>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</si>
  <si>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</si>
  <si>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</si>
  <si>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</si>
  <si>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</si>
  <si>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</si>
  <si>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</si>
  <si>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</si>
  <si>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</si>
  <si>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</si>
  <si>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</si>
  <si>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</si>
  <si>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</si>
  <si>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</si>
  <si>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</si>
  <si>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</si>
  <si>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</si>
  <si>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</si>
  <si>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</si>
  <si>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</si>
  <si>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</si>
  <si>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</si>
  <si>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</si>
  <si>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</si>
  <si>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</si>
  <si>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</si>
  <si>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</si>
  <si>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</si>
  <si>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</si>
  <si>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</si>
  <si>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</si>
  <si>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</si>
  <si>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</si>
  <si>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</si>
  <si>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</si>
  <si>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</si>
  <si>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</si>
  <si>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</si>
  <si>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</si>
  <si>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</si>
  <si>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</si>
  <si>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</si>
  <si>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</si>
  <si>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</si>
  <si>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</si>
  <si>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</si>
  <si>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</si>
  <si>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</si>
  <si>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</si>
  <si>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</si>
  <si>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</si>
  <si>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</si>
  <si>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</si>
  <si>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</si>
  <si>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</si>
  <si>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</si>
  <si>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</si>
  <si>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</si>
  <si>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</si>
  <si>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</si>
  <si>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</si>
  <si>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</si>
  <si>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</si>
  <si>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</si>
  <si>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</si>
  <si>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</si>
  <si>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</si>
  <si>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</si>
  <si>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</si>
  <si>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</si>
  <si>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</si>
  <si>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</si>
  <si>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</si>
  <si>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</si>
  <si>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</si>
  <si>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</si>
  <si>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</si>
  <si>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</si>
  <si>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</si>
  <si>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</si>
  <si>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</si>
  <si>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</si>
  <si>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</si>
  <si>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</si>
  <si>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</si>
  <si>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</si>
  <si>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</si>
  <si>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</si>
  <si>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</si>
  <si>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</si>
  <si>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</si>
  <si>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</si>
  <si>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</si>
  <si>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</si>
  <si>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</si>
  <si>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</si>
  <si>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</si>
  <si>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</si>
  <si>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</si>
  <si>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</si>
  <si>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</si>
  <si>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</si>
  <si>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</si>
  <si>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</si>
  <si>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</si>
  <si>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</si>
  <si>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</si>
  <si>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</si>
  <si>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</si>
  <si>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</si>
  <si>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</si>
  <si>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</si>
  <si>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</si>
  <si>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</si>
  <si>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</si>
  <si>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</si>
  <si>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</si>
  <si>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</si>
  <si>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</si>
  <si>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</si>
  <si>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</si>
  <si>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</si>
  <si>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</si>
  <si>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</si>
  <si>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</si>
  <si>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</si>
  <si>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</si>
  <si>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</si>
  <si>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</si>
  <si>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</si>
  <si>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</si>
  <si>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</si>
  <si>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</si>
  <si>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</si>
  <si>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</si>
  <si>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</si>
  <si>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</si>
  <si>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</si>
  <si>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</si>
  <si>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</si>
  <si>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</si>
  <si>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</si>
  <si>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</si>
  <si>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</si>
  <si>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</si>
  <si>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</si>
  <si>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</si>
  <si>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</si>
  <si>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</si>
  <si>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</si>
  <si>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</si>
  <si>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</si>
  <si>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</si>
  <si>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</si>
  <si>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</si>
  <si>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</si>
  <si>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</si>
  <si>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</si>
  <si>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</si>
  <si>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</si>
  <si>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</si>
  <si>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</si>
  <si>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</si>
  <si>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</si>
  <si>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</si>
  <si>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</si>
  <si>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</si>
  <si>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</si>
  <si>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</si>
  <si>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</si>
  <si>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</si>
  <si>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</si>
  <si>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</si>
  <si>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</si>
  <si>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</si>
  <si>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</si>
  <si>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</si>
  <si>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</si>
  <si>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</si>
  <si>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</si>
  <si>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</si>
  <si>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</si>
  <si>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</si>
  <si>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</si>
  <si>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</si>
  <si>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</si>
  <si>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</si>
  <si>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</si>
  <si>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</si>
  <si>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</si>
  <si>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</si>
  <si>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</si>
  <si>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</si>
  <si>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</si>
  <si>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</si>
  <si>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</si>
  <si>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</si>
  <si>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</si>
  <si>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</si>
  <si>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</si>
  <si>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</si>
  <si>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</si>
  <si>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</si>
  <si>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</si>
  <si>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</si>
  <si>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</si>
  <si>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</si>
  <si>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</si>
  <si>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</si>
  <si>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</si>
  <si>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</si>
  <si>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</si>
  <si>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</si>
  <si>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</si>
  <si>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</si>
  <si>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</si>
  <si>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</si>
  <si>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</si>
  <si>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</si>
  <si>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</si>
  <si>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</si>
  <si>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</si>
  <si>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</si>
  <si>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</si>
  <si>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</si>
  <si>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</si>
  <si>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</si>
  <si>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</si>
  <si>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</si>
  <si>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</si>
  <si>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</si>
  <si>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</si>
  <si>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</si>
  <si>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</si>
  <si>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</si>
  <si>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</si>
  <si>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</si>
  <si>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</si>
  <si>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</si>
  <si>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</si>
  <si>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</si>
  <si>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</si>
  <si>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</si>
  <si>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</si>
  <si>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</si>
  <si>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</si>
  <si>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</si>
  <si>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</si>
  <si>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</si>
  <si>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</si>
  <si>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</si>
  <si>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</si>
  <si>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</si>
  <si>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</si>
  <si>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</si>
  <si>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</si>
  <si>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</si>
  <si>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</si>
  <si>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</si>
  <si>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</si>
  <si>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</si>
  <si>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</si>
  <si>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</si>
  <si>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</si>
  <si>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</si>
  <si>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</si>
  <si>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</si>
  <si>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</si>
  <si>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</si>
  <si>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</si>
  <si>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</si>
  <si>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</si>
  <si>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</si>
  <si>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</si>
  <si>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</si>
  <si>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</si>
  <si>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</si>
  <si>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</si>
  <si>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</si>
  <si>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</si>
  <si>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</si>
  <si>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</si>
  <si>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</si>
  <si>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</si>
  <si>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</si>
  <si>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</si>
  <si>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</si>
  <si>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</si>
  <si>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</si>
  <si>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</si>
  <si>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</si>
  <si>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</si>
  <si>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</si>
  <si>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</si>
  <si>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</si>
  <si>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</si>
  <si>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</si>
  <si>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</si>
  <si>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</si>
  <si>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</si>
  <si>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</si>
  <si>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</si>
  <si>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</si>
  <si>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</si>
  <si>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</si>
  <si>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</si>
  <si>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</si>
  <si>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</si>
  <si>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</si>
  <si>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</si>
  <si>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</si>
  <si>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</si>
  <si>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</si>
  <si>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</si>
  <si>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</si>
  <si>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</si>
  <si>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</si>
  <si>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</si>
  <si>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</si>
  <si>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</si>
  <si>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</si>
  <si>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</si>
  <si>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</si>
  <si>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</si>
  <si>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</si>
  <si>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</si>
  <si>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</si>
  <si>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</si>
  <si>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</si>
  <si>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</si>
  <si>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</si>
  <si>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</si>
  <si>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</si>
  <si>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</si>
  <si>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</si>
  <si>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</si>
  <si>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</si>
  <si>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</si>
  <si>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</si>
  <si>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</si>
  <si>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</si>
  <si>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</si>
  <si>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</si>
  <si>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</si>
  <si>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</si>
  <si>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</si>
  <si>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</si>
  <si>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</si>
  <si>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</si>
  <si>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</si>
  <si>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</si>
  <si>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</si>
  <si>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</si>
  <si>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</si>
  <si>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</si>
  <si>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</si>
  <si>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</si>
  <si>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</si>
  <si>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</si>
  <si>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</si>
  <si>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</si>
  <si>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</si>
  <si>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</si>
  <si>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</si>
  <si>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</si>
  <si>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</si>
  <si>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</si>
  <si>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</si>
  <si>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</si>
  <si>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</si>
  <si>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</si>
  <si>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</si>
  <si>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</si>
  <si>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</si>
  <si>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</si>
  <si>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</si>
  <si>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</si>
  <si>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</si>
  <si>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</si>
  <si>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</si>
  <si>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</si>
  <si>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</si>
  <si>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</si>
  <si>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</si>
  <si>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</si>
  <si>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</si>
  <si>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</si>
  <si>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</si>
  <si>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</si>
  <si>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</si>
  <si>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</si>
  <si>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</si>
  <si>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</si>
  <si>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</si>
  <si>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</si>
  <si>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</si>
  <si>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</si>
  <si>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</si>
  <si>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</si>
  <si>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</si>
  <si>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</si>
  <si>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</si>
  <si>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</si>
  <si>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</si>
  <si>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</si>
  <si>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</si>
  <si>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</si>
  <si>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</si>
  <si>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</si>
  <si>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</si>
  <si>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</si>
  <si>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</si>
  <si>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</si>
  <si>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</si>
  <si>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</si>
  <si>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</si>
  <si>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</si>
  <si>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</si>
  <si>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</si>
  <si>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</si>
  <si>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</si>
  <si>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</si>
  <si>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</si>
  <si>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</si>
  <si>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</si>
  <si>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</si>
  <si>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</si>
  <si>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</si>
  <si>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</si>
  <si>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</si>
  <si>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</si>
  <si>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</si>
  <si>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</si>
  <si>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</si>
  <si>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</si>
  <si>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</si>
  <si>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</si>
  <si>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</si>
  <si>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</si>
  <si>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</si>
  <si>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</si>
  <si>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</si>
  <si>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</si>
  <si>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</si>
  <si>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</si>
  <si>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</si>
  <si>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</si>
  <si>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</si>
  <si>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</si>
  <si>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</si>
  <si>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</si>
  <si>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</si>
  <si>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</si>
  <si>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</si>
  <si>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</si>
  <si>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</si>
  <si>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</si>
  <si>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</si>
  <si>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</si>
  <si>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</si>
  <si>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</si>
  <si>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</si>
  <si>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</si>
  <si>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</si>
  <si>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</si>
  <si>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</si>
  <si>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</si>
  <si>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</si>
  <si>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</si>
  <si>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</si>
  <si>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</si>
  <si>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</si>
  <si>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</si>
  <si>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</si>
  <si>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</si>
  <si>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</si>
  <si>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</si>
  <si>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</si>
  <si>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</si>
  <si>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</si>
  <si>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</si>
  <si>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</si>
  <si>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</si>
  <si>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</si>
  <si>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</si>
  <si>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</si>
  <si>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</si>
  <si>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</si>
  <si>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</si>
  <si>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</si>
  <si>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</si>
  <si>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</si>
  <si>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</si>
  <si>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</si>
  <si>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</si>
  <si>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</si>
  <si>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</si>
  <si>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</si>
  <si>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</si>
  <si>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</si>
  <si>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</si>
  <si>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</si>
  <si>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</si>
  <si>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</si>
  <si>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</si>
  <si>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</si>
  <si>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</si>
  <si>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</si>
  <si>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</si>
  <si>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</si>
  <si>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</si>
  <si>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</si>
  <si>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</si>
  <si>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</si>
  <si>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</si>
  <si>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</si>
  <si>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</si>
  <si>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</si>
  <si>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</si>
  <si>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</si>
  <si>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</si>
  <si>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</si>
  <si>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</si>
  <si>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</si>
  <si>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</si>
  <si>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</si>
  <si>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</si>
  <si>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</si>
  <si>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</si>
  <si>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</si>
  <si>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</si>
  <si>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</si>
  <si>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</si>
  <si>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</si>
  <si>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</si>
  <si>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</si>
  <si>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</si>
  <si>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</si>
  <si>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</si>
  <si>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</si>
  <si>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</si>
  <si>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</si>
  <si>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</si>
  <si>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</si>
  <si>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</si>
  <si>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</si>
  <si>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</si>
  <si>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</si>
  <si>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</si>
  <si>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</si>
  <si>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</si>
  <si>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</si>
  <si>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</si>
  <si>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</si>
  <si>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</si>
  <si>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</si>
  <si>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</si>
  <si>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</si>
  <si>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</si>
  <si>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</si>
  <si>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</si>
  <si>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</si>
  <si>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</si>
  <si>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</si>
  <si>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</si>
  <si>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</si>
  <si>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</si>
  <si>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</si>
  <si>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</si>
  <si>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</si>
  <si>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</si>
  <si>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</si>
  <si>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</si>
  <si>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</si>
  <si>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</si>
  <si>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</si>
  <si>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</si>
  <si>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</si>
  <si>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</si>
  <si>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</si>
  <si>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</si>
  <si>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</si>
  <si>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</si>
  <si>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</si>
  <si>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</si>
  <si>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</si>
  <si>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</si>
  <si>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</si>
  <si>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</si>
  <si>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</si>
  <si>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</si>
  <si>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</si>
  <si>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</si>
  <si>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</si>
  <si>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</si>
  <si>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</si>
  <si>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</si>
  <si>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</si>
  <si>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</si>
  <si>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</si>
  <si>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</si>
  <si>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</si>
  <si>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</si>
  <si>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</si>
  <si>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</si>
  <si>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</si>
  <si>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</si>
  <si>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</si>
  <si>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</si>
  <si>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</si>
  <si>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</si>
  <si>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</si>
  <si>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</si>
  <si>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</si>
  <si>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</si>
  <si>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</si>
  <si>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</si>
  <si>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</si>
  <si>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</si>
  <si>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</si>
  <si>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</si>
  <si>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</si>
  <si>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</si>
  <si>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</si>
  <si>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</si>
  <si>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</si>
  <si>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</si>
  <si>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</si>
  <si>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</si>
  <si>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</si>
  <si>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</si>
  <si>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</si>
  <si>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</si>
  <si>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</si>
  <si>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</si>
  <si>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</si>
  <si>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</si>
  <si>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</si>
  <si>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</si>
  <si>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</si>
  <si>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</si>
  <si>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</si>
  <si>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</si>
  <si>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</si>
  <si>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</si>
  <si>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</si>
  <si>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</si>
  <si>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</si>
  <si>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</si>
  <si>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</si>
  <si>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</si>
  <si>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</si>
  <si>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</si>
  <si>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</si>
  <si>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</si>
  <si>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</si>
  <si>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</si>
  <si>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</si>
  <si>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</si>
  <si>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</si>
  <si>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</si>
  <si>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</si>
  <si>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</si>
  <si>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</si>
  <si>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</si>
  <si>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</si>
  <si>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</si>
  <si>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</si>
  <si>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</si>
  <si>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</si>
  <si>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</si>
  <si>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</si>
  <si>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</si>
  <si>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</si>
  <si>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</si>
  <si>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</si>
  <si>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</si>
  <si>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</si>
  <si>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</si>
  <si>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</si>
  <si>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</si>
  <si>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</si>
  <si>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</si>
  <si>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</si>
  <si>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</si>
  <si>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</si>
  <si>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</si>
  <si>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</si>
  <si>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</si>
  <si>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</si>
  <si>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</si>
  <si>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</si>
  <si>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</si>
  <si>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</si>
  <si>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</si>
  <si>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</si>
  <si>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</si>
  <si>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</si>
  <si>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</si>
  <si>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</si>
  <si>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</si>
  <si>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</si>
  <si>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</si>
  <si>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</si>
  <si>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</si>
  <si>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</si>
  <si>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</si>
  <si>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</si>
  <si>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</si>
  <si>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</si>
  <si>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</si>
  <si>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</si>
  <si>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</si>
  <si>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</si>
  <si>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</si>
  <si>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</si>
  <si>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</si>
  <si>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</si>
  <si>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</si>
  <si>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</si>
  <si>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</si>
  <si>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</si>
  <si>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</si>
  <si>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</si>
  <si>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</si>
  <si>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</si>
  <si>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</si>
  <si>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</si>
  <si>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</si>
  <si>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</si>
  <si>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</si>
  <si>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</si>
  <si>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</si>
  <si>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</si>
  <si>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</si>
  <si>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</si>
  <si>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</si>
  <si>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</si>
  <si>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</si>
  <si>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</si>
  <si>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</si>
  <si>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</si>
  <si>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</si>
  <si>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</si>
  <si>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</si>
  <si>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</si>
  <si>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</si>
  <si>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</si>
  <si>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</si>
  <si>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</si>
  <si>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</si>
  <si>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</si>
  <si>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</si>
  <si>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</si>
  <si>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</si>
  <si>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</si>
  <si>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</si>
  <si>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</si>
  <si>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</si>
  <si>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</si>
  <si>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</si>
  <si>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</si>
  <si>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</si>
  <si>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</si>
  <si>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</si>
  <si>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</si>
  <si>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</si>
  <si>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</si>
  <si>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</si>
  <si>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</si>
  <si>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</si>
  <si>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</si>
  <si>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</si>
  <si>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</si>
  <si>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</si>
  <si>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</si>
  <si>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</si>
  <si>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</si>
  <si>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</si>
  <si>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</si>
  <si>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</si>
  <si>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</si>
  <si>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</si>
  <si>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</si>
  <si>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</si>
  <si>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</si>
  <si>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</si>
  <si>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</si>
  <si>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</si>
  <si>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</si>
  <si>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</si>
  <si>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</si>
  <si>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</si>
  <si>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</si>
  <si>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</si>
  <si>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</si>
  <si>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</si>
  <si>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</si>
  <si>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</si>
  <si>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</si>
  <si>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</si>
  <si>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</si>
  <si>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</si>
  <si>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</si>
  <si>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</si>
  <si>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</si>
  <si>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</si>
  <si>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</si>
  <si>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</si>
  <si>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</si>
  <si>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</si>
  <si>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</si>
  <si>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</si>
  <si>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</si>
  <si>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</si>
  <si>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</si>
  <si>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</si>
  <si>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</si>
  <si>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</si>
  <si>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</si>
  <si>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</si>
  <si>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</si>
  <si>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</si>
  <si>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</si>
  <si>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</si>
  <si>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</si>
  <si>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</si>
  <si>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</si>
  <si>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</si>
  <si>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</si>
  <si>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</si>
  <si>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</si>
  <si>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</si>
  <si>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</si>
  <si>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</si>
  <si>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</si>
  <si>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</si>
  <si>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</si>
  <si>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</si>
  <si>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</si>
  <si>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</si>
  <si>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</si>
  <si>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</si>
  <si>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</si>
  <si>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</si>
  <si>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</si>
  <si>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</si>
  <si>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</si>
  <si>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</si>
  <si>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</si>
  <si>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</si>
  <si>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</si>
  <si>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</si>
  <si>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</si>
  <si>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</si>
  <si>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</si>
  <si>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</si>
  <si>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</si>
  <si>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</si>
  <si>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</si>
  <si>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</si>
  <si>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</si>
  <si>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</si>
  <si>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</si>
  <si>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</si>
  <si>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</si>
  <si>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</si>
  <si>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</si>
  <si>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</si>
  <si>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</si>
  <si>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</si>
  <si>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</si>
  <si>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</si>
  <si>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</si>
  <si>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</si>
  <si>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</si>
  <si>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</si>
  <si>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</si>
  <si>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</si>
  <si>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</si>
  <si>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</si>
  <si>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</si>
  <si>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</si>
  <si>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</si>
  <si>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</si>
  <si>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</si>
  <si>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</si>
  <si>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</si>
  <si>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</si>
  <si>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</si>
  <si>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</si>
  <si>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</si>
  <si>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</si>
  <si>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</si>
  <si>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</si>
  <si>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</si>
  <si>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</si>
  <si>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</si>
  <si>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</si>
  <si>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</si>
  <si>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</si>
  <si>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</si>
  <si>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</si>
  <si>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</si>
  <si>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</si>
  <si>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</si>
  <si>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</si>
  <si>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</si>
  <si>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</si>
  <si>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</si>
  <si>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</si>
  <si>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</si>
  <si>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</si>
  <si>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</si>
  <si>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</si>
  <si>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</si>
  <si>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</si>
  <si>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</si>
  <si>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</si>
  <si>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</si>
  <si>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</si>
  <si>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</si>
  <si>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</si>
  <si>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</si>
  <si>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</si>
  <si>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</si>
  <si>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</si>
  <si>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</si>
  <si>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</si>
  <si>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</si>
  <si>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</si>
  <si>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</si>
  <si>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</si>
  <si>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</si>
  <si>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</si>
  <si>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</si>
  <si>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</si>
  <si>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</si>
  <si>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</si>
  <si>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</si>
  <si>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</si>
  <si>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</si>
  <si>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</si>
  <si>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</si>
  <si>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</si>
  <si>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</si>
  <si>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</si>
  <si>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</si>
  <si>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</si>
  <si>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</si>
  <si>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</si>
  <si>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</si>
  <si>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</si>
  <si>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</si>
  <si>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</si>
  <si>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</si>
  <si>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</si>
  <si>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</si>
  <si>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</si>
  <si>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</si>
  <si>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</si>
  <si>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</si>
  <si>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</si>
  <si>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</si>
  <si>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</si>
  <si>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</si>
  <si>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</si>
  <si>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</si>
  <si>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</si>
  <si>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</si>
  <si>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</si>
  <si>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</si>
  <si>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</si>
  <si>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</si>
  <si>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</si>
  <si>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</si>
  <si>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</si>
  <si>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</si>
  <si>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</si>
  <si>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</si>
  <si>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</si>
  <si>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</si>
  <si>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</si>
  <si>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</si>
  <si>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</si>
  <si>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</si>
  <si>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</si>
  <si>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</si>
  <si>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</si>
  <si>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</si>
  <si>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</si>
  <si>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</si>
  <si>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</si>
  <si>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</si>
  <si>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</si>
  <si>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</si>
  <si>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</si>
  <si>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</si>
  <si>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</si>
  <si>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</si>
  <si>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</si>
  <si>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</si>
  <si>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</si>
  <si>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</si>
  <si>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</si>
  <si>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</si>
  <si>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</si>
  <si>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</si>
  <si>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</si>
  <si>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</si>
  <si>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</si>
  <si>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</si>
  <si>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</si>
  <si>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</si>
  <si>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</si>
  <si>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</si>
  <si>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</si>
  <si>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</si>
  <si>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</si>
  <si>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</si>
  <si>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</si>
  <si>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</si>
  <si>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</si>
  <si>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</si>
  <si>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</si>
  <si>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</si>
  <si>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</si>
  <si>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</si>
  <si>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</si>
  <si>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</si>
  <si>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</si>
  <si>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</si>
  <si>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</si>
  <si>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</si>
  <si>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</si>
  <si>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</si>
  <si>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</si>
  <si>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</si>
  <si>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</si>
  <si>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</si>
  <si>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</si>
  <si>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</si>
  <si>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</si>
  <si>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</si>
  <si>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</si>
  <si>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</si>
  <si>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</si>
  <si>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</si>
  <si>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</si>
  <si>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</si>
  <si>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</si>
  <si>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</si>
  <si>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</si>
  <si>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</si>
  <si>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</si>
  <si>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</si>
  <si>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</si>
  <si>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</si>
  <si>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</si>
  <si>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</si>
  <si>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</si>
  <si>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</si>
  <si>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</si>
  <si>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</si>
  <si>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</si>
  <si>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</si>
  <si>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</si>
  <si>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</si>
  <si>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</si>
  <si>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</si>
  <si>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</si>
  <si>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</si>
  <si>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</si>
  <si>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</si>
  <si>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</si>
  <si>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</si>
  <si>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</si>
  <si>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</si>
  <si>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</si>
  <si>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</si>
  <si>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</si>
  <si>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</si>
  <si>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</si>
  <si>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</si>
  <si>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</si>
  <si>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</si>
  <si>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</si>
  <si>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</si>
  <si>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</si>
  <si>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</si>
  <si>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</si>
  <si>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</si>
  <si>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</si>
  <si>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</si>
  <si>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</si>
  <si>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</si>
  <si>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</si>
  <si>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</si>
  <si>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</si>
  <si>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</si>
  <si>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</si>
  <si>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</si>
  <si>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</si>
  <si>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</si>
  <si>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</si>
  <si>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</si>
  <si>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</si>
  <si>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</si>
  <si>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</si>
  <si>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</si>
  <si>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</si>
  <si>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</si>
  <si>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</si>
  <si>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</si>
  <si>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</si>
  <si>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</si>
  <si>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</si>
  <si>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</si>
  <si>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</si>
  <si>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</si>
  <si>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</si>
  <si>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</si>
  <si>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</si>
  <si>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</si>
  <si>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</si>
  <si>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</si>
  <si>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</si>
  <si>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</si>
  <si>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</si>
  <si>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</si>
  <si>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</si>
  <si>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</si>
  <si>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</si>
  <si>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</si>
  <si>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</si>
  <si>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</si>
  <si>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</si>
  <si>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</si>
  <si>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</si>
  <si>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</si>
  <si>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</si>
  <si>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</si>
  <si>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</si>
  <si>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</si>
  <si>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</si>
  <si>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</si>
  <si>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</si>
  <si>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</si>
  <si>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</si>
  <si>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</si>
  <si>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</si>
  <si>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</si>
  <si>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</si>
  <si>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</si>
  <si>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</si>
  <si>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</si>
  <si>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</si>
  <si>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</si>
  <si>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</si>
  <si>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</si>
  <si>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</si>
  <si>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</si>
  <si>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</si>
  <si>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</si>
  <si>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</si>
  <si>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</si>
  <si>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</si>
  <si>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</si>
  <si>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</si>
  <si>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</si>
  <si>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</si>
  <si>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</si>
  <si>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</si>
  <si>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</si>
  <si>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</si>
  <si>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</si>
  <si>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</si>
  <si>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</si>
  <si>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</si>
  <si>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</si>
  <si>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</si>
  <si>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</si>
  <si>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</si>
  <si>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</si>
  <si>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</si>
  <si>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</si>
  <si>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</si>
  <si>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</si>
  <si>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</si>
  <si>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</si>
  <si>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</si>
  <si>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</si>
  <si>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</si>
  <si>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</si>
  <si>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</si>
  <si>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</si>
  <si>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</si>
  <si>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</si>
  <si>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</si>
  <si>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</si>
  <si>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</si>
  <si>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</si>
  <si>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</si>
  <si>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</si>
  <si>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</si>
  <si>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</si>
  <si>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</si>
  <si>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</si>
  <si>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</si>
  <si>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</si>
  <si>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</si>
  <si>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</si>
  <si>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</si>
  <si>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</si>
  <si>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</si>
  <si>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</si>
  <si>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</si>
  <si>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</si>
  <si>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</si>
  <si>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</si>
  <si>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</si>
  <si>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</si>
  <si>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</si>
  <si>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</si>
  <si>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</si>
  <si>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</si>
  <si>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</si>
  <si>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</si>
  <si>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</si>
  <si>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</si>
  <si>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</si>
  <si>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</si>
  <si>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</si>
  <si>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</si>
  <si>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</si>
  <si>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</si>
  <si>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</si>
  <si>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</si>
  <si>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</si>
  <si>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</si>
  <si>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</si>
  <si>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</si>
  <si>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</si>
  <si>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</si>
  <si>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</si>
  <si>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</si>
  <si>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</si>
  <si>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</si>
  <si>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</si>
  <si>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</si>
  <si>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</si>
  <si>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</si>
  <si>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</si>
  <si>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</si>
  <si>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</si>
  <si>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</si>
  <si>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</si>
  <si>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</si>
  <si>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</si>
  <si>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</si>
  <si>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</si>
  <si>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</si>
  <si>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</si>
  <si>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</si>
  <si>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</si>
  <si>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</si>
  <si>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</si>
  <si>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</si>
  <si>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</si>
  <si>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</si>
  <si>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</si>
  <si>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</si>
  <si>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</si>
  <si>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</si>
  <si>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</si>
  <si>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</si>
  <si>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</si>
  <si>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</si>
  <si>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</si>
  <si>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</si>
  <si>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</si>
  <si>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</si>
  <si>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</si>
  <si>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</si>
  <si>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</si>
  <si>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</si>
  <si>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</si>
  <si>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</si>
  <si>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</si>
  <si>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</si>
  <si>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</si>
  <si>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</si>
  <si>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</si>
  <si>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</si>
  <si>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</si>
  <si>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</si>
  <si>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</si>
  <si>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</si>
  <si>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</si>
  <si>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</si>
  <si>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</si>
  <si>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</si>
  <si>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</si>
  <si>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</si>
  <si>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</si>
  <si>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</si>
  <si>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</si>
  <si>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</si>
  <si>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</si>
  <si>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</si>
  <si>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</si>
  <si>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</si>
  <si>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</si>
  <si>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</si>
  <si>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</si>
  <si>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</si>
  <si>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</si>
  <si>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</si>
  <si>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</si>
  <si>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</si>
  <si>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</si>
  <si>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</si>
  <si>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</si>
  <si>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</si>
  <si>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</si>
  <si>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</si>
  <si>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</si>
  <si>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</si>
  <si>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</si>
  <si>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</si>
  <si>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</si>
  <si>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</si>
  <si>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</si>
  <si>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</si>
  <si>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</si>
  <si>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</si>
  <si>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</si>
  <si>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</si>
  <si>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</si>
  <si>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</si>
  <si>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</si>
  <si>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</si>
  <si>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</si>
  <si>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</si>
  <si>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</si>
  <si>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</si>
  <si>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</si>
  <si>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</si>
  <si>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</si>
  <si>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</si>
  <si>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</si>
  <si>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</si>
  <si>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</si>
  <si>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</si>
  <si>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</si>
  <si>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</si>
  <si>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</si>
  <si>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</si>
  <si>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</si>
  <si>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</si>
  <si>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</si>
  <si>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</si>
  <si>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</si>
  <si>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</si>
  <si>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</si>
  <si>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</si>
  <si>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</si>
  <si>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</si>
  <si>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</si>
  <si>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</si>
  <si>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</si>
  <si>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</si>
  <si>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</si>
  <si>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</si>
  <si>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</si>
  <si>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</si>
  <si>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</si>
  <si>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</si>
  <si>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</si>
  <si>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</si>
  <si>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</si>
  <si>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</si>
  <si>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</si>
  <si>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</si>
  <si>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</si>
  <si>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</si>
  <si>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</si>
  <si>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</si>
  <si>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</si>
  <si>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</si>
  <si>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</si>
  <si>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</si>
  <si>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</si>
  <si>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</si>
  <si>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</si>
  <si>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</si>
  <si>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</si>
  <si>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</si>
  <si>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</si>
  <si>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</si>
  <si>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</si>
  <si>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</si>
  <si>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</si>
  <si>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</si>
  <si>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</si>
  <si>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</si>
  <si>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</si>
  <si>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</si>
  <si>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</si>
  <si>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</si>
  <si>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</si>
  <si>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</si>
  <si>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</si>
  <si>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</si>
  <si>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</si>
  <si>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</si>
  <si>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</si>
  <si>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</si>
  <si>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</si>
  <si>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</si>
  <si>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</si>
  <si>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</si>
  <si>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</si>
  <si>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</si>
  <si>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</si>
  <si>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</si>
  <si>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</si>
  <si>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</si>
  <si>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</si>
  <si>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</si>
  <si>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</si>
  <si>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</si>
  <si>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</si>
  <si>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</si>
  <si>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</si>
  <si>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</si>
  <si>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</si>
  <si>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</si>
  <si>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</si>
  <si>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</si>
  <si>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</si>
  <si>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</si>
  <si>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</si>
  <si>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</si>
  <si>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</si>
  <si>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</si>
  <si>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</si>
  <si>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</si>
  <si>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</si>
  <si>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</si>
  <si>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</si>
  <si>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</si>
  <si>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</si>
  <si>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</si>
  <si>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</si>
  <si>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</si>
  <si>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</si>
  <si>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</si>
  <si>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</si>
  <si>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</si>
  <si>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</si>
  <si>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</si>
  <si>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</si>
  <si>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</si>
  <si>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</si>
  <si>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</si>
  <si>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</si>
  <si>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</si>
  <si>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</si>
  <si>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</si>
  <si>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</si>
  <si>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</si>
  <si>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</si>
  <si>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</si>
  <si>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</si>
  <si>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</si>
  <si>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</si>
  <si>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</si>
  <si>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</si>
  <si>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</si>
  <si>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</si>
  <si>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</si>
  <si>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</si>
  <si>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</si>
  <si>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</si>
  <si>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</si>
  <si>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</si>
  <si>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</si>
  <si>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</si>
  <si>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</si>
  <si>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</si>
  <si>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</si>
  <si>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</si>
  <si>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</si>
  <si>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</si>
  <si>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</si>
  <si>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</si>
  <si>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</si>
  <si>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</si>
  <si>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</si>
  <si>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</si>
  <si>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</si>
  <si>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</si>
  <si>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</si>
  <si>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</si>
  <si>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</si>
  <si>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</si>
  <si>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</si>
  <si>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</si>
  <si>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</si>
  <si>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</si>
  <si>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</si>
  <si>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</si>
  <si>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</si>
  <si>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</si>
  <si>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</si>
  <si>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</si>
  <si>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</si>
  <si>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</si>
  <si>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</si>
  <si>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</si>
  <si>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</si>
  <si>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</si>
  <si>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</si>
  <si>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</si>
  <si>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</si>
  <si>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</si>
  <si>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</si>
  <si>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</si>
  <si>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</si>
  <si>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</si>
  <si>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</si>
  <si>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</si>
  <si>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</si>
  <si>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</si>
  <si>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</si>
  <si>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</si>
  <si>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</si>
  <si>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</si>
  <si>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</si>
  <si>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</si>
  <si>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</si>
  <si>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</si>
  <si>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</si>
  <si>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</si>
  <si>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</si>
  <si>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</si>
  <si>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</si>
  <si>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</si>
  <si>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</si>
  <si>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</si>
  <si>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</si>
  <si>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</si>
  <si>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</si>
  <si>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</si>
  <si>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</si>
  <si>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</si>
  <si>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</si>
  <si>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</si>
  <si>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</si>
  <si>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</si>
  <si>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</si>
  <si>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</si>
  <si>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</si>
  <si>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</si>
  <si>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</si>
  <si>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</si>
  <si>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</si>
  <si>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</si>
  <si>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</si>
  <si>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</si>
  <si>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</si>
  <si>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</si>
  <si>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</si>
  <si>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</si>
  <si>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</si>
  <si>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</si>
  <si>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</si>
  <si>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</si>
  <si>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</si>
  <si>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</si>
  <si>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</si>
  <si>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</si>
  <si>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</si>
  <si>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</si>
  <si>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</si>
  <si>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</si>
  <si>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</si>
  <si>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</si>
  <si>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</si>
  <si>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</si>
  <si>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</si>
  <si>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</si>
  <si>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</si>
  <si>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</si>
  <si>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</si>
  <si>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</si>
  <si>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</si>
  <si>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</si>
  <si>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</si>
  <si>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</si>
  <si>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</si>
  <si>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</si>
  <si>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</si>
  <si>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</si>
  <si>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</si>
  <si>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</si>
  <si>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</si>
  <si>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</si>
  <si>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</si>
  <si>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</si>
  <si>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</si>
  <si>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</si>
  <si>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</si>
  <si>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</si>
  <si>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</si>
  <si>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</si>
  <si>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</si>
  <si>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</si>
  <si>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</si>
  <si>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</si>
  <si>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</si>
  <si>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</si>
  <si>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</si>
  <si>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</si>
  <si>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</si>
  <si>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</si>
  <si>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</si>
  <si>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</si>
  <si>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</si>
  <si>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</si>
  <si>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</si>
  <si>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</si>
  <si>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</si>
  <si>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</si>
  <si>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</si>
  <si>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</si>
  <si>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</si>
  <si>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</si>
  <si>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</si>
  <si>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</si>
  <si>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</si>
  <si>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</si>
  <si>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</si>
  <si>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</si>
  <si>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</si>
  <si>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</si>
  <si>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</si>
  <si>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</si>
  <si>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</si>
  <si>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</si>
  <si>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</si>
  <si>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</si>
  <si>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</si>
  <si>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</si>
  <si>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</si>
  <si>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</si>
  <si>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</si>
  <si>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</si>
  <si>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</si>
  <si>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</si>
  <si>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</si>
  <si>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</si>
  <si>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</si>
  <si>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</si>
  <si>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</si>
  <si>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</si>
  <si>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</si>
  <si>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</si>
  <si>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</si>
  <si>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</si>
  <si>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</si>
  <si>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</si>
  <si>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</si>
  <si>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</si>
  <si>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</si>
  <si>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</si>
  <si>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</si>
  <si>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</si>
  <si>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</si>
  <si>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</si>
  <si>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</si>
  <si>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</si>
  <si>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</si>
  <si>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</si>
  <si>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</si>
  <si>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</si>
  <si>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</si>
  <si>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</si>
  <si>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</si>
  <si>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</si>
  <si>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</si>
  <si>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</si>
  <si>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</si>
  <si>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</si>
  <si>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</si>
  <si>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</si>
  <si>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</si>
  <si>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</si>
  <si>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</si>
  <si>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</si>
  <si>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</si>
  <si>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</si>
  <si>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</si>
  <si>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</si>
  <si>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</si>
  <si>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</si>
  <si>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</si>
  <si>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</si>
  <si>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</si>
  <si>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</si>
  <si>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</si>
  <si>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</si>
  <si>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</si>
  <si>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</si>
  <si>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</si>
  <si>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</si>
  <si>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</si>
  <si>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</si>
  <si>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</si>
  <si>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</si>
  <si>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</si>
  <si>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</si>
  <si>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</si>
  <si>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</si>
  <si>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</si>
  <si>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</si>
  <si>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</si>
  <si>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</si>
  <si>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</si>
  <si>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</si>
  <si>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</si>
  <si>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</si>
  <si>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</si>
  <si>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</si>
  <si>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</si>
  <si>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</si>
  <si>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</si>
  <si>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</si>
  <si>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</si>
  <si>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</si>
  <si>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</si>
  <si>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</si>
  <si>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</si>
  <si>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</si>
  <si>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</si>
  <si>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</si>
  <si>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</si>
  <si>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</si>
  <si>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</si>
  <si>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</si>
  <si>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</si>
  <si>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</si>
  <si>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</si>
  <si>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</si>
  <si>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</si>
  <si>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</si>
  <si>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</si>
  <si>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</si>
  <si>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</si>
  <si>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</si>
  <si>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</si>
  <si>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</si>
  <si>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</si>
  <si>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</si>
  <si>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</si>
  <si>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</si>
  <si>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</si>
  <si>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</si>
  <si>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</si>
  <si>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</si>
  <si>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</si>
  <si>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</si>
  <si>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</si>
  <si>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</si>
  <si>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</si>
  <si>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</si>
  <si>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</si>
  <si>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</si>
  <si>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</si>
  <si>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</si>
  <si>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</si>
  <si>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</si>
  <si>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</si>
  <si>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</si>
  <si>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</si>
  <si>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</si>
  <si>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</si>
  <si>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</si>
  <si>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</si>
  <si>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</si>
  <si>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</si>
  <si>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</si>
  <si>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</si>
  <si>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</si>
  <si>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</si>
  <si>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</si>
  <si>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</si>
  <si>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</si>
  <si>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</si>
  <si>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</si>
  <si>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</si>
  <si>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</si>
  <si>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</si>
  <si>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</si>
  <si>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</si>
  <si>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</si>
  <si>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</si>
  <si>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</si>
  <si>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</si>
  <si>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</si>
  <si>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</si>
  <si>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</si>
  <si>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</si>
  <si>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</si>
  <si>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</si>
  <si>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</si>
  <si>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</si>
  <si>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</si>
  <si>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</si>
  <si>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</si>
  <si>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</si>
  <si>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</si>
  <si>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</si>
  <si>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</si>
  <si>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</si>
  <si>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</si>
  <si>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</si>
  <si>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</si>
  <si>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</si>
  <si>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</si>
  <si>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</si>
  <si>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</si>
  <si>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</si>
  <si>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</si>
  <si>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</si>
  <si>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</si>
  <si>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</si>
  <si>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</si>
  <si>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</si>
  <si>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</si>
  <si>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</si>
  <si>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</si>
  <si>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</si>
  <si>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</si>
  <si>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</si>
  <si>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</si>
  <si>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</si>
  <si>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</si>
  <si>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</si>
  <si>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</si>
  <si>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</si>
  <si>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</si>
  <si>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</si>
  <si>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</si>
  <si>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</si>
  <si>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</si>
  <si>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</si>
  <si>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</si>
  <si>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</si>
  <si>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</si>
  <si>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</si>
  <si>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</si>
  <si>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</si>
  <si>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</si>
  <si>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</si>
  <si>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</si>
  <si>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</si>
  <si>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</si>
  <si>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</si>
  <si>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</si>
  <si>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</si>
  <si>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</si>
  <si>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</si>
  <si>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</si>
  <si>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</si>
  <si>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</si>
  <si>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</si>
  <si>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</si>
  <si>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</si>
  <si>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</si>
  <si>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</si>
  <si>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</si>
  <si>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</si>
  <si>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</si>
  <si>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</si>
  <si>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</si>
  <si>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</si>
  <si>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</si>
  <si>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</si>
  <si>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</si>
  <si>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</si>
  <si>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</si>
  <si>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</si>
  <si>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</si>
  <si>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</si>
  <si>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</si>
  <si>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</si>
  <si>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</si>
  <si>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</si>
  <si>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</si>
  <si>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</si>
  <si>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</si>
  <si>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</si>
  <si>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</si>
  <si>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</si>
  <si>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</si>
  <si>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</si>
  <si>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</si>
  <si>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</si>
  <si>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</si>
  <si>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</si>
  <si>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</si>
  <si>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</si>
  <si>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</si>
  <si>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</si>
  <si>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</si>
  <si>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</si>
  <si>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</si>
  <si>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</si>
  <si>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</si>
  <si>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</si>
  <si>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</si>
  <si>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</si>
  <si>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</si>
  <si>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</si>
  <si>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</si>
  <si>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</si>
  <si>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</si>
  <si>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</si>
  <si>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</si>
  <si>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</si>
  <si>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</si>
  <si>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</si>
  <si>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</si>
  <si>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</si>
  <si>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</si>
  <si>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</si>
  <si>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</si>
  <si>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</si>
  <si>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</si>
  <si>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</si>
  <si>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</si>
  <si>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</si>
  <si>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</si>
  <si>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</si>
  <si>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</si>
  <si>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</si>
  <si>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</si>
  <si>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</si>
  <si>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</si>
  <si>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</si>
  <si>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</si>
  <si>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</si>
  <si>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</si>
  <si>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</si>
  <si>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</si>
  <si>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</si>
  <si>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</si>
  <si>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</si>
  <si>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</si>
  <si>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</si>
  <si>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</si>
  <si>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</si>
  <si>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</si>
  <si>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</si>
  <si>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</si>
  <si>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</si>
  <si>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</si>
  <si>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</si>
  <si>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</si>
  <si>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</si>
  <si>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</si>
  <si>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</si>
  <si>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</si>
  <si>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</si>
  <si>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</si>
  <si>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</si>
  <si>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</si>
  <si>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</si>
  <si>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</si>
  <si>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</si>
  <si>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</si>
  <si>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</si>
  <si>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</si>
  <si>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</si>
  <si>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</si>
  <si>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</si>
  <si>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</si>
  <si>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</si>
  <si>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</si>
  <si>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</si>
  <si>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</si>
  <si>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</si>
  <si>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</si>
  <si>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</si>
  <si>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</si>
  <si>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</si>
  <si>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</si>
  <si>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</si>
  <si>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</si>
  <si>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</si>
  <si>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</si>
  <si>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</si>
  <si>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</si>
  <si>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</si>
  <si>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</si>
  <si>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</si>
  <si>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</si>
  <si>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</si>
  <si>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</si>
  <si>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</si>
  <si>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</si>
  <si>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</si>
  <si>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</si>
  <si>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</si>
  <si>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</si>
  <si>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</si>
  <si>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</si>
  <si>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</si>
  <si>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</si>
  <si>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</si>
  <si>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</si>
  <si>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</si>
  <si>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</si>
  <si>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</si>
  <si>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</si>
  <si>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</si>
  <si>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</si>
  <si>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</si>
  <si>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</si>
  <si>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</si>
  <si>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</si>
  <si>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</si>
  <si>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</si>
  <si>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</si>
  <si>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</si>
  <si>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</si>
  <si>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</si>
  <si>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</si>
  <si>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</si>
  <si>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</si>
  <si>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</si>
  <si>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</si>
  <si>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</si>
  <si>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</si>
  <si>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</si>
  <si>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</si>
  <si>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</si>
  <si>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</si>
  <si>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</si>
  <si>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</si>
  <si>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</si>
  <si>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</si>
  <si>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</si>
  <si>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</si>
  <si>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</si>
  <si>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</si>
  <si>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</si>
  <si>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</si>
  <si>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</si>
  <si>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</si>
  <si>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</si>
  <si>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</si>
  <si>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</si>
  <si>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</si>
  <si>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</si>
  <si>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</si>
  <si>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</si>
  <si>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</si>
  <si>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</si>
  <si>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</si>
  <si>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</si>
  <si>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</si>
  <si>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</si>
  <si>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</si>
  <si>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</si>
  <si>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</si>
  <si>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</si>
  <si>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</si>
  <si>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</si>
  <si>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</si>
  <si>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</si>
  <si>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</si>
  <si>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</si>
  <si>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</si>
  <si>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</si>
  <si>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</si>
  <si>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</si>
  <si>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</si>
  <si>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</si>
  <si>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</si>
  <si>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</si>
  <si>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</si>
  <si>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</si>
  <si>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</si>
  <si>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</si>
  <si>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</si>
  <si>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</si>
  <si>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</si>
  <si>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</si>
  <si>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</si>
  <si>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</si>
  <si>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</si>
  <si>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</si>
  <si>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</si>
  <si>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</si>
  <si>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</si>
  <si>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</si>
  <si>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</si>
  <si>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</si>
  <si>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</si>
  <si>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</si>
  <si>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</si>
  <si>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</si>
  <si>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</si>
  <si>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</si>
  <si>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</si>
  <si>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</si>
  <si>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</si>
  <si>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</si>
  <si>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</si>
  <si>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</si>
  <si>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</si>
  <si>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</si>
  <si>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</si>
  <si>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</si>
  <si>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</si>
  <si>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</si>
  <si>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</si>
  <si>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</si>
  <si>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</si>
  <si>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</si>
  <si>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</si>
  <si>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</si>
  <si>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</si>
  <si>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</si>
  <si>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</si>
  <si>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</si>
  <si>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</si>
  <si>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</si>
  <si>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</si>
  <si>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</si>
  <si>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</si>
  <si>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</si>
  <si>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</si>
  <si>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</si>
  <si>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</si>
  <si>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</si>
  <si>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</si>
  <si>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</si>
  <si>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</si>
  <si>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</si>
  <si>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</si>
  <si>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</si>
  <si>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</si>
  <si>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</si>
  <si>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</si>
  <si>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</si>
  <si>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</si>
  <si>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</si>
  <si>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</si>
  <si>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</si>
  <si>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</si>
  <si>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</si>
  <si>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</si>
  <si>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</si>
  <si>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</si>
  <si>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</si>
  <si>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</si>
  <si>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</si>
  <si>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</si>
  <si>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</si>
  <si>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</si>
  <si>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</si>
  <si>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</si>
  <si>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</si>
  <si>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</si>
  <si>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</si>
  <si>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</si>
  <si>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</si>
  <si>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</si>
  <si>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</si>
  <si>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</si>
  <si>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</si>
  <si>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</si>
  <si>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</si>
  <si>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</si>
  <si>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</si>
  <si>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</si>
  <si>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</si>
  <si>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</si>
  <si>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</si>
  <si>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</si>
  <si>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</si>
  <si>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</si>
  <si>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</si>
  <si>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</si>
  <si>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</si>
  <si>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</si>
  <si>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</si>
  <si>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</si>
  <si>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</si>
  <si>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</si>
  <si>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</si>
  <si>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</si>
  <si>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</si>
  <si>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</si>
  <si>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</si>
  <si>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</si>
  <si>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</si>
  <si>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</si>
  <si>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</si>
  <si>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</si>
  <si>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</si>
  <si>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</si>
  <si>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</si>
  <si>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</si>
  <si>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</si>
  <si>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</si>
  <si>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</si>
  <si>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</si>
  <si>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</si>
  <si>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</si>
  <si>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</si>
  <si>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</si>
  <si>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</si>
  <si>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</si>
  <si>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</si>
  <si>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</si>
  <si>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</si>
  <si>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</si>
  <si>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</si>
  <si>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</si>
  <si>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</si>
  <si>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</si>
  <si>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</si>
  <si>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</si>
  <si>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</si>
  <si>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</si>
  <si>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</si>
  <si>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</si>
  <si>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</si>
  <si>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</si>
  <si>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</si>
  <si>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</si>
  <si>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</si>
  <si>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</si>
  <si>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</si>
  <si>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</si>
  <si>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</si>
  <si>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</si>
  <si>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</si>
  <si>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</si>
  <si>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</si>
  <si>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</si>
  <si>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</si>
  <si>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</si>
  <si>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</si>
  <si>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</si>
  <si>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</si>
  <si>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</si>
  <si>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</si>
  <si>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</si>
  <si>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</si>
  <si>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</si>
  <si>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</si>
  <si>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</si>
  <si>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</si>
  <si>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</si>
  <si>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</si>
  <si>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</si>
  <si>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</si>
  <si>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</si>
  <si>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</si>
  <si>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</si>
  <si>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</si>
  <si>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</si>
  <si>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</si>
  <si>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</si>
  <si>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</si>
  <si>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</si>
  <si>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</si>
  <si>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</si>
  <si>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</si>
  <si>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</si>
  <si>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</si>
  <si>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</si>
  <si>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</si>
  <si>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</si>
  <si>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</si>
  <si>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</si>
  <si>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</si>
  <si>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</si>
  <si>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</si>
  <si>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</si>
  <si>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</si>
  <si>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</si>
  <si>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</si>
  <si>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</si>
  <si>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</si>
  <si>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</si>
  <si>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</si>
  <si>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</si>
  <si>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</si>
  <si>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</si>
  <si>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</si>
  <si>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</si>
  <si>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</si>
  <si>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</si>
  <si>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</si>
  <si>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</si>
  <si>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</si>
  <si>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</si>
  <si>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</si>
  <si>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</si>
  <si>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</si>
  <si>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</si>
  <si>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</si>
  <si>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</si>
  <si>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</si>
  <si>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</si>
  <si>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</si>
  <si>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</si>
  <si>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</si>
  <si>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</si>
  <si>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</si>
  <si>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</si>
  <si>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</si>
  <si>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</si>
  <si>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</si>
  <si>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</si>
  <si>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</si>
  <si>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</si>
  <si>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</si>
  <si>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</si>
  <si>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</si>
  <si>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</si>
  <si>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</si>
  <si>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</si>
  <si>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</si>
  <si>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</si>
  <si>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</si>
  <si>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</si>
  <si>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</si>
  <si>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</si>
  <si>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</si>
  <si>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</si>
  <si>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</si>
  <si>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</si>
  <si>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</si>
  <si>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</si>
  <si>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</si>
  <si>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</si>
  <si>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</si>
  <si>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</si>
  <si>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</si>
  <si>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</si>
  <si>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</si>
  <si>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</si>
  <si>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</si>
  <si>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</si>
  <si>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</si>
  <si>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</si>
  <si>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</si>
  <si>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</si>
  <si>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</si>
  <si>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</si>
  <si>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</si>
  <si>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</si>
  <si>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</si>
  <si>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</si>
  <si>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</si>
  <si>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</si>
  <si>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</si>
  <si>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</si>
  <si>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</si>
  <si>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</si>
  <si>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</si>
  <si>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</si>
  <si>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</si>
  <si>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</si>
  <si>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</si>
  <si>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</si>
  <si>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</si>
  <si>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</si>
  <si>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</si>
  <si>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</si>
  <si>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</si>
  <si>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</si>
  <si>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</si>
  <si>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</si>
  <si>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</si>
  <si>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</si>
  <si>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</si>
  <si>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</si>
  <si>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</si>
  <si>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</si>
  <si>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</si>
  <si>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</si>
  <si>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</si>
  <si>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</si>
  <si>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</si>
  <si>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</si>
  <si>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</si>
  <si>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</si>
  <si>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</si>
  <si>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</si>
  <si>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</si>
  <si>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</si>
  <si>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</si>
  <si>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</si>
  <si>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</si>
  <si>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</si>
  <si>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</si>
  <si>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</si>
  <si>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</si>
  <si>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</si>
  <si>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</si>
  <si>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</si>
  <si>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</si>
  <si>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</si>
  <si>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</si>
  <si>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</si>
  <si>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</si>
  <si>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</si>
  <si>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</si>
  <si>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</si>
  <si>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</si>
  <si>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</si>
  <si>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</si>
  <si>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</si>
  <si>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</si>
  <si>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</si>
  <si>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</si>
  <si>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</si>
  <si>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</si>
  <si>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</si>
  <si>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</si>
  <si>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</si>
  <si>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</si>
  <si>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</si>
  <si>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</si>
  <si>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</si>
  <si>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</si>
  <si>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</si>
  <si>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</si>
  <si>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</si>
  <si>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</si>
  <si>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</si>
  <si>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</si>
  <si>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</si>
  <si>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</si>
  <si>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</si>
  <si>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</si>
  <si>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</si>
  <si>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</si>
  <si>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</si>
  <si>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</si>
  <si>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</si>
  <si>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</si>
  <si>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</si>
  <si>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</si>
  <si>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</si>
  <si>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</si>
  <si>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</si>
  <si>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</si>
  <si>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</si>
  <si>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</si>
  <si>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</si>
  <si>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</si>
  <si>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</si>
  <si>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</si>
  <si>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</si>
  <si>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</si>
  <si>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</si>
  <si>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</si>
  <si>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</si>
  <si>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</si>
  <si>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</si>
  <si>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</si>
  <si>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</si>
  <si>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</si>
  <si>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</si>
  <si>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</si>
  <si>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</si>
  <si>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</si>
  <si>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</si>
  <si>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</si>
  <si>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</si>
  <si>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</si>
  <si>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</si>
  <si>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</si>
  <si>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</si>
  <si>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</si>
  <si>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</si>
  <si>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</si>
  <si>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</si>
  <si>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</si>
  <si>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</si>
  <si>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</si>
  <si>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</si>
  <si>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</si>
  <si>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</si>
  <si>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</si>
  <si>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</si>
  <si>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</si>
  <si>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</si>
  <si>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</si>
  <si>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</si>
  <si>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</si>
  <si>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</si>
  <si>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</si>
  <si>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</si>
  <si>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</si>
  <si>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</si>
  <si>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</si>
  <si>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</si>
  <si>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</si>
  <si>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</si>
  <si>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</si>
  <si>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</si>
  <si>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</si>
  <si>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</si>
  <si>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</si>
  <si>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</si>
  <si>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</si>
  <si>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</si>
  <si>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</si>
  <si>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</si>
  <si>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</si>
  <si>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</si>
  <si>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</si>
  <si>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</si>
  <si>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</si>
  <si>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</si>
  <si>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</si>
  <si>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</si>
  <si>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</si>
  <si>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</si>
  <si>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</si>
  <si>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</si>
  <si>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</si>
  <si>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</si>
  <si>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</si>
  <si>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</si>
  <si>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</si>
  <si>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</si>
  <si>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</si>
  <si>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</si>
  <si>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</si>
  <si>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</si>
  <si>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</si>
  <si>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</si>
  <si>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</si>
  <si>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</si>
  <si>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</si>
  <si>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</si>
  <si>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</si>
  <si>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</si>
  <si>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</si>
  <si>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</si>
  <si>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</si>
  <si>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</si>
  <si>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</si>
  <si>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</si>
  <si>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</si>
  <si>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</si>
  <si>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</si>
  <si>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</si>
  <si>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</si>
  <si>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</si>
  <si>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</si>
  <si>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</si>
  <si>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</si>
  <si>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</si>
  <si>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</si>
  <si>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</si>
  <si>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</si>
  <si>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</si>
  <si>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</si>
  <si>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</si>
  <si>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</si>
  <si>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</si>
  <si>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</si>
  <si>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</si>
  <si>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</si>
  <si>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</si>
  <si>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</si>
  <si>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</si>
  <si>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</si>
  <si>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</si>
  <si>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</si>
  <si>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</si>
  <si>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</si>
  <si>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</si>
  <si>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</si>
  <si>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</si>
  <si>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</si>
  <si>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</si>
  <si>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</si>
  <si>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</si>
  <si>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</si>
  <si>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</si>
  <si>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</si>
  <si>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</si>
  <si>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</si>
  <si>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</si>
  <si>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</si>
  <si>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</si>
  <si>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</si>
  <si>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</si>
  <si>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</si>
  <si>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</si>
  <si>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</si>
  <si>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</si>
  <si>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</si>
  <si>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</si>
  <si>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</si>
  <si>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</si>
  <si>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</si>
  <si>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</si>
  <si>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</si>
  <si>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</si>
  <si>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</si>
  <si>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</si>
  <si>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</si>
  <si>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</si>
  <si>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</si>
  <si>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</si>
  <si>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</si>
  <si>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</si>
  <si>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</si>
  <si>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</si>
  <si>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</si>
  <si>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</si>
  <si>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</si>
  <si>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</si>
  <si>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</si>
  <si>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</si>
  <si>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</si>
  <si>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</si>
  <si>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</si>
  <si>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</si>
  <si>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</si>
  <si>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</si>
  <si>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</si>
  <si>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</si>
  <si>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</si>
  <si>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</si>
  <si>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</si>
  <si>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</si>
  <si>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</si>
  <si>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</si>
  <si>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</si>
  <si>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</si>
  <si>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</si>
  <si>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</si>
  <si>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</si>
  <si>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</si>
  <si>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</si>
  <si>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</si>
  <si>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</si>
  <si>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</si>
  <si>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</si>
  <si>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</si>
  <si>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</si>
  <si>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</si>
  <si>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</si>
  <si>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</si>
  <si>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</si>
  <si>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</si>
  <si>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</si>
  <si>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</si>
  <si>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</si>
  <si>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</si>
  <si>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</si>
  <si>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</si>
  <si>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</si>
  <si>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</si>
  <si>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</si>
  <si>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</si>
  <si>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</si>
  <si>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</si>
  <si>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</si>
  <si>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</si>
  <si>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</si>
  <si>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</si>
  <si>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</si>
  <si>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</si>
  <si>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</si>
  <si>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</si>
  <si>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</si>
  <si>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</si>
  <si>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</si>
  <si>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</si>
  <si>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</si>
  <si>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</si>
  <si>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</si>
  <si>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</si>
  <si>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</si>
  <si>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</si>
  <si>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</si>
  <si>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</si>
  <si>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</si>
  <si>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</si>
  <si>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</si>
  <si>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</si>
  <si>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</si>
  <si>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</si>
  <si>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</si>
  <si>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</si>
  <si>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</si>
  <si>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</si>
  <si>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</si>
  <si>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</si>
  <si>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</si>
  <si>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</si>
  <si>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</si>
  <si>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</si>
  <si>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</si>
  <si>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</si>
  <si>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</si>
  <si>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</si>
  <si>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</si>
  <si>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</si>
  <si>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</si>
  <si>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</si>
  <si>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</si>
  <si>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</si>
  <si>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</si>
  <si>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</si>
  <si>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</si>
  <si>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</si>
  <si>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</si>
  <si>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</si>
  <si>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</si>
  <si>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</si>
  <si>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</si>
  <si>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</si>
  <si>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</si>
  <si>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</si>
  <si>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</si>
  <si>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</si>
  <si>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</si>
  <si>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</si>
  <si>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</si>
  <si>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</si>
  <si>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</si>
  <si>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</si>
  <si>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</si>
  <si>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</si>
  <si>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</si>
  <si>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</si>
  <si>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</si>
  <si>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</si>
  <si>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</si>
  <si>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</si>
  <si>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</si>
  <si>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</si>
  <si>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</si>
  <si>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</si>
  <si>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</si>
  <si>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</si>
  <si>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</si>
  <si>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</si>
  <si>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</si>
  <si>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</si>
  <si>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</si>
  <si>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</si>
  <si>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</si>
  <si>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</si>
  <si>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</si>
  <si>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</si>
  <si>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</si>
  <si>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</si>
  <si>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</si>
  <si>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</si>
  <si>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</si>
  <si>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</si>
  <si>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</si>
  <si>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</si>
  <si>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</si>
  <si>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</si>
  <si>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</si>
  <si>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</si>
  <si>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</si>
  <si>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</si>
  <si>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</si>
  <si>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</si>
  <si>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</si>
  <si>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</si>
  <si>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</si>
  <si>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</si>
  <si>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</si>
  <si>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</si>
  <si>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</si>
  <si>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</si>
  <si>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</si>
  <si>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</si>
  <si>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</si>
  <si>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</si>
  <si>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</si>
  <si>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</si>
  <si>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</si>
  <si>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</si>
  <si>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</si>
  <si>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</si>
  <si>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</si>
  <si>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</si>
  <si>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</si>
  <si>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</si>
  <si>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</si>
  <si>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</si>
  <si>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</si>
  <si>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</si>
  <si>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</si>
  <si>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</si>
  <si>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</si>
  <si>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</si>
  <si>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</si>
  <si>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</si>
  <si>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</si>
  <si>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</si>
  <si>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</si>
  <si>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</si>
  <si>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</si>
  <si>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</si>
  <si>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</si>
  <si>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</si>
  <si>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</si>
  <si>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</si>
  <si>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</si>
  <si>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</si>
  <si>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</si>
  <si>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</si>
  <si>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</si>
  <si>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</si>
  <si>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</si>
  <si>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</si>
  <si>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</si>
  <si>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</si>
  <si>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</si>
  <si>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</si>
  <si>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</si>
  <si>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</si>
  <si>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</si>
  <si>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</si>
  <si>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</si>
  <si>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</si>
  <si>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</si>
  <si>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</si>
  <si>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</si>
  <si>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</si>
  <si>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</si>
  <si>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</si>
  <si>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</si>
  <si>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</si>
  <si>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</si>
  <si>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</si>
  <si>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</si>
  <si>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</si>
  <si>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</si>
  <si>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</si>
  <si>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</si>
  <si>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</si>
  <si>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</si>
  <si>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</si>
  <si>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</si>
  <si>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</si>
  <si>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</si>
  <si>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</si>
  <si>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</si>
  <si>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</si>
  <si>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</si>
  <si>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</si>
  <si>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</si>
  <si>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</si>
  <si>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</si>
  <si>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</si>
  <si>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</si>
  <si>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</si>
  <si>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</si>
  <si>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</si>
  <si>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</si>
  <si>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</si>
  <si>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</si>
  <si>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</si>
  <si>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</si>
  <si>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</si>
  <si>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</si>
  <si>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</si>
  <si>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</si>
  <si>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</si>
  <si>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</si>
  <si>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</si>
  <si>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</si>
  <si>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</si>
  <si>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</si>
  <si>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</si>
  <si>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</si>
  <si>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</si>
  <si>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</si>
  <si>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</si>
  <si>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</si>
  <si>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</si>
  <si>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</si>
  <si>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</si>
  <si>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</si>
  <si>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</si>
  <si>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</si>
  <si>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</si>
  <si>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</si>
  <si>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</si>
  <si>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</si>
  <si>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</si>
  <si>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</si>
  <si>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</si>
  <si>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</si>
  <si>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</si>
  <si>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</si>
  <si>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</si>
  <si>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</si>
  <si>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</si>
  <si>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</si>
  <si>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</si>
  <si>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</si>
  <si>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</si>
  <si>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</si>
  <si>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</si>
  <si>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</si>
  <si>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</si>
  <si>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</si>
  <si>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</si>
  <si>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</si>
  <si>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</si>
  <si>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</si>
  <si>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</si>
  <si>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</si>
  <si>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</si>
  <si>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</si>
  <si>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</si>
  <si>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</si>
  <si>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</si>
  <si>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</si>
  <si>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</si>
  <si>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</si>
  <si>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</si>
  <si>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</si>
  <si>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</si>
  <si>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</si>
  <si>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</si>
  <si>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</si>
  <si>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</si>
  <si>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</si>
  <si>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</si>
  <si>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</si>
  <si>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</si>
  <si>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</si>
  <si>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</si>
  <si>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</si>
  <si>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</si>
  <si>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</si>
  <si>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</si>
  <si>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</si>
  <si>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</si>
  <si>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</si>
  <si>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</si>
  <si>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</si>
  <si>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</si>
  <si>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</si>
  <si>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</si>
  <si>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</si>
  <si>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</si>
  <si>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</si>
  <si>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</si>
  <si>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</si>
  <si>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</si>
  <si>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</si>
  <si>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</si>
  <si>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</si>
  <si>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</si>
  <si>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</si>
  <si>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</si>
  <si>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</si>
  <si>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</si>
  <si>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</si>
  <si>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</si>
  <si>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</si>
  <si>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</si>
  <si>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</si>
  <si>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</si>
  <si>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</si>
  <si>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</si>
  <si>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</si>
  <si>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</si>
  <si>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</si>
  <si>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</si>
  <si>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</si>
  <si>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</si>
  <si>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</si>
  <si>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</si>
  <si>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</si>
  <si>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</si>
  <si>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</si>
  <si>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</si>
  <si>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</si>
  <si>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</si>
  <si>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</si>
  <si>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</si>
  <si>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</si>
  <si>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</si>
  <si>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</si>
  <si>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</si>
  <si>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</si>
  <si>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</si>
  <si>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</si>
  <si>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</si>
  <si>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</si>
  <si>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</si>
  <si>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</si>
  <si>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</si>
  <si>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</si>
  <si>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</si>
  <si>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</si>
  <si>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</si>
  <si>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</si>
  <si>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</si>
  <si>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</si>
  <si>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</si>
  <si>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</si>
  <si>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</si>
  <si>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</si>
  <si>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</si>
  <si>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</si>
  <si>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</si>
  <si>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</si>
  <si>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</si>
  <si>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</si>
  <si>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</si>
  <si>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</si>
  <si>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</si>
  <si>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</si>
  <si>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</si>
  <si>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</si>
  <si>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</si>
  <si>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</si>
  <si>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</si>
  <si>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</si>
  <si>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</si>
  <si>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</si>
  <si>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</si>
  <si>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</si>
  <si>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</si>
  <si>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</si>
  <si>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</si>
  <si>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</si>
  <si>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</si>
  <si>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</si>
  <si>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</si>
  <si>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</si>
  <si>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</si>
  <si>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</si>
  <si>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</si>
  <si>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</si>
  <si>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</si>
  <si>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</si>
  <si>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</si>
  <si>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</si>
  <si>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</si>
  <si>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</si>
  <si>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</si>
  <si>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</si>
  <si>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</si>
  <si>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</si>
  <si>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</si>
  <si>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</si>
  <si>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</si>
  <si>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</si>
  <si>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</si>
  <si>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</si>
  <si>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</si>
  <si>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</si>
  <si>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</si>
  <si>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</si>
  <si>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</si>
  <si>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</si>
  <si>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</si>
  <si>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</si>
  <si>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</si>
  <si>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</si>
  <si>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</si>
  <si>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</si>
  <si>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</si>
  <si>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</si>
  <si>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</si>
  <si>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</si>
  <si>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</si>
  <si>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</si>
  <si>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</si>
  <si>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</si>
  <si>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</si>
  <si>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</si>
  <si>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</si>
  <si>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</si>
  <si>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</si>
  <si>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</si>
  <si>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</si>
  <si>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</si>
  <si>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</si>
  <si>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</si>
  <si>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</si>
  <si>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</si>
  <si>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</si>
  <si>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</si>
  <si>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</si>
  <si>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</si>
  <si>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</si>
  <si>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</si>
  <si>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</si>
  <si>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</si>
  <si>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</si>
  <si>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</si>
  <si>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</si>
  <si>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</si>
  <si>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</si>
  <si>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</si>
  <si>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</si>
  <si>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</si>
  <si>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</si>
  <si>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</si>
  <si>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</si>
  <si>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</si>
  <si>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</si>
  <si>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</si>
  <si>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</si>
  <si>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</si>
  <si>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</si>
  <si>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</si>
  <si>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</si>
  <si>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</si>
  <si>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</si>
  <si>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</si>
  <si>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</si>
  <si>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</si>
  <si>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</si>
  <si>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</si>
  <si>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</si>
  <si>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</si>
  <si>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</si>
  <si>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</si>
  <si>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</si>
  <si>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</si>
  <si>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</si>
  <si>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</si>
  <si>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</si>
  <si>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</si>
  <si>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</si>
  <si>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</si>
  <si>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</si>
  <si>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</si>
  <si>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</si>
  <si>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</si>
  <si>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</si>
  <si>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</si>
  <si>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</si>
  <si>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</si>
  <si>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</si>
  <si>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</si>
  <si>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</si>
  <si>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</si>
  <si>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</si>
  <si>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</si>
  <si>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</si>
  <si>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</si>
  <si>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</si>
  <si>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</si>
  <si>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</si>
  <si>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</si>
  <si>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</si>
  <si>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</si>
  <si>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</si>
  <si>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</si>
  <si>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</si>
  <si>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</si>
  <si>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</si>
  <si>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</si>
  <si>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</si>
  <si>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</si>
  <si>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</si>
  <si>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</si>
  <si>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</si>
  <si>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</si>
  <si>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</si>
  <si>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</si>
  <si>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</si>
  <si>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</si>
  <si>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</si>
  <si>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</si>
  <si>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</si>
  <si>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</si>
  <si>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</si>
  <si>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</si>
  <si>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</si>
  <si>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</si>
  <si>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</si>
  <si>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</si>
  <si>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</si>
  <si>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</si>
  <si>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</si>
  <si>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</si>
  <si>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</si>
  <si>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</si>
  <si>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</si>
  <si>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</si>
  <si>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</si>
  <si>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</si>
  <si>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</si>
  <si>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</si>
  <si>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</si>
  <si>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</si>
  <si>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</si>
  <si>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</si>
  <si>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</si>
  <si>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</si>
  <si>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</si>
  <si>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</si>
  <si>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</si>
  <si>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</si>
  <si>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</si>
  <si>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</si>
  <si>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</si>
  <si>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</si>
  <si>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</si>
  <si>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</si>
  <si>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</si>
  <si>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</si>
  <si>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</si>
  <si>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</si>
  <si>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</si>
  <si>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</si>
  <si>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</si>
  <si>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</si>
  <si>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</si>
  <si>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</si>
  <si>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</si>
  <si>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</si>
  <si>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</si>
  <si>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</si>
  <si>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</si>
  <si>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</si>
  <si>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</si>
  <si>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</si>
  <si>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</si>
  <si>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</si>
  <si>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</si>
  <si>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</si>
  <si>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</si>
  <si>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</si>
  <si>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</si>
  <si>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</si>
  <si>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</si>
  <si>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</si>
  <si>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</si>
  <si>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</si>
  <si>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</si>
  <si>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</si>
  <si>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</si>
  <si>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</si>
  <si>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</si>
  <si>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</si>
  <si>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</si>
  <si>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</si>
  <si>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</si>
  <si>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</si>
  <si>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</si>
  <si>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</si>
  <si>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</si>
  <si>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</si>
  <si>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</si>
  <si>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</si>
  <si>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</si>
  <si>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</si>
  <si>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</si>
  <si>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</si>
  <si>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</si>
  <si>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</si>
  <si>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</si>
  <si>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</si>
  <si>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</si>
  <si>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</si>
  <si>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</si>
  <si>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</si>
  <si>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</si>
  <si>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</si>
  <si>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</si>
  <si>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</si>
  <si>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</si>
  <si>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</si>
  <si>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</si>
  <si>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</si>
  <si>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</si>
  <si>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</si>
  <si>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</si>
  <si>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</si>
  <si>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</si>
  <si>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</si>
  <si>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</si>
  <si>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</si>
  <si>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</si>
  <si>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</si>
  <si>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</si>
  <si>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</si>
  <si>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</si>
  <si>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</si>
  <si>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</si>
  <si>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</si>
  <si>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</si>
  <si>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</si>
  <si>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</si>
  <si>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</si>
  <si>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</si>
  <si>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</si>
  <si>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</si>
  <si>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</si>
  <si>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</si>
  <si>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</si>
  <si>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</si>
  <si>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</si>
  <si>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</si>
  <si>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</si>
  <si>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</si>
  <si>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</si>
  <si>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</si>
  <si>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</si>
  <si>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</si>
  <si>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</si>
  <si>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</si>
  <si>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</si>
  <si>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</si>
  <si>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</si>
  <si>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</si>
  <si>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</si>
  <si>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</si>
  <si>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</si>
  <si>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</si>
  <si>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</si>
  <si>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</si>
  <si>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</si>
  <si>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</si>
  <si>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</si>
  <si>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</si>
  <si>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</si>
  <si>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</si>
  <si>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</si>
  <si>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</si>
  <si>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</si>
  <si>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</si>
  <si>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</si>
  <si>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</si>
  <si>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</si>
  <si>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</si>
  <si>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</si>
  <si>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</si>
  <si>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</si>
  <si>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</si>
  <si>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</si>
  <si>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</si>
  <si>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</si>
  <si>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</si>
  <si>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</si>
  <si>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</si>
  <si>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</si>
  <si>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</si>
  <si>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</si>
  <si>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</si>
  <si>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</si>
  <si>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</si>
  <si>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</si>
  <si>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</si>
  <si>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</si>
  <si>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</si>
  <si>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</si>
  <si>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</si>
  <si>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</si>
  <si>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</si>
  <si>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</si>
  <si>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</si>
  <si>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</si>
  <si>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</si>
  <si>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</si>
  <si>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</si>
  <si>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</si>
  <si>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</si>
  <si>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</si>
  <si>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</si>
  <si>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</si>
  <si>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</si>
  <si>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</si>
  <si>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</si>
  <si>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</si>
  <si>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</si>
  <si>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</si>
  <si>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</si>
  <si>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</si>
  <si>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</si>
  <si>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</si>
  <si>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</si>
  <si>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</si>
  <si>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</si>
  <si>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</si>
  <si>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</si>
  <si>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</si>
  <si>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</si>
  <si>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</si>
  <si>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</si>
  <si>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</si>
  <si>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</si>
  <si>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</si>
  <si>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</si>
  <si>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</si>
  <si>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</si>
  <si>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</si>
  <si>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</si>
  <si>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</si>
  <si>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</si>
  <si>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</si>
  <si>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</si>
  <si>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</si>
  <si>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</si>
  <si>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</si>
  <si>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</si>
  <si>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</si>
  <si>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</si>
  <si>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</si>
  <si>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</si>
  <si>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</si>
  <si>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</si>
  <si>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</si>
  <si>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</si>
  <si>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</si>
  <si>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</si>
  <si>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</si>
  <si>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</si>
  <si>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</si>
  <si>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</si>
  <si>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</si>
  <si>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</si>
  <si>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</si>
  <si>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</si>
  <si>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</si>
  <si>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</si>
  <si>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</si>
  <si>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</si>
  <si>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</si>
  <si>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</si>
  <si>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</si>
  <si>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</si>
  <si>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</si>
  <si>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</si>
  <si>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</si>
  <si>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</si>
  <si>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</si>
  <si>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</si>
  <si>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</si>
  <si>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</si>
  <si>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</si>
  <si>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</si>
  <si>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</si>
  <si>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</si>
  <si>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</si>
  <si>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</si>
  <si>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</si>
  <si>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</si>
  <si>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</si>
  <si>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</si>
  <si>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</si>
  <si>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</si>
  <si>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</si>
  <si>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</si>
  <si>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</si>
  <si>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</si>
  <si>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</si>
  <si>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</si>
  <si>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</si>
  <si>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</si>
  <si>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</si>
  <si>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</si>
  <si>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</si>
  <si>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</si>
  <si>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</si>
  <si>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</si>
  <si>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</si>
  <si>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</si>
  <si>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</si>
  <si>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</si>
  <si>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</si>
  <si>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</si>
  <si>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</si>
  <si>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</si>
  <si>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</si>
  <si>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</si>
  <si>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</si>
  <si>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</si>
  <si>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</si>
  <si>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</si>
  <si>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</si>
  <si>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</si>
  <si>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</si>
  <si>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</si>
  <si>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</si>
  <si>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</si>
  <si>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</si>
  <si>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</si>
  <si>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</si>
  <si>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</si>
  <si>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</si>
  <si>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</si>
  <si>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</si>
  <si>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</si>
  <si>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</si>
  <si>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</si>
  <si>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</si>
  <si>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</si>
  <si>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</si>
  <si>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</si>
  <si>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</si>
  <si>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</si>
  <si>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</si>
  <si>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</si>
  <si>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</si>
  <si>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</si>
  <si>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</si>
  <si>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</si>
  <si>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</si>
  <si>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</si>
  <si>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</si>
  <si>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</si>
  <si>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</si>
  <si>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</si>
  <si>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</si>
  <si>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</si>
  <si>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</si>
  <si>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</si>
  <si>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</si>
  <si>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</si>
  <si>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</si>
  <si>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</si>
  <si>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</si>
  <si>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</si>
  <si>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</si>
  <si>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</si>
  <si>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</si>
  <si>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</si>
  <si>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</si>
  <si>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</si>
  <si>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</si>
  <si>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</si>
  <si>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</si>
  <si>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</si>
  <si>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</si>
  <si>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</si>
  <si>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</si>
  <si>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</si>
  <si>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</si>
  <si>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</si>
  <si>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</si>
  <si>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</si>
  <si>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</si>
  <si>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</si>
  <si>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</si>
  <si>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</si>
  <si>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</si>
  <si>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</si>
  <si>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</si>
  <si>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</si>
  <si>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</si>
  <si>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</si>
  <si>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</si>
  <si>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</si>
  <si>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</si>
  <si>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</si>
  <si>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</si>
  <si>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</si>
  <si>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</si>
  <si>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</si>
  <si>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</si>
  <si>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</si>
  <si>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</si>
  <si>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</si>
  <si>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</si>
  <si>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</si>
  <si>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</si>
  <si>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</si>
  <si>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</si>
  <si>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</si>
  <si>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</si>
  <si>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</si>
  <si>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</si>
  <si>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</si>
  <si>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</si>
  <si>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</si>
  <si>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</si>
  <si>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</si>
  <si>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</si>
  <si>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</si>
  <si>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</si>
  <si>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</si>
  <si>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</si>
  <si>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</si>
  <si>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</si>
  <si>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</si>
  <si>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</si>
  <si>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</si>
  <si>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</si>
  <si>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</si>
  <si>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</si>
  <si>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</si>
  <si>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</si>
  <si>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</si>
  <si>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</si>
  <si>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</si>
  <si>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</si>
  <si>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</si>
  <si>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</si>
  <si>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</si>
  <si>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</si>
  <si>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</si>
  <si>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</si>
  <si>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</si>
  <si>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</si>
  <si>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</si>
  <si>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</si>
  <si>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</si>
  <si>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</si>
  <si>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</si>
  <si>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</si>
  <si>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</si>
  <si>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</si>
  <si>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</si>
  <si>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</si>
  <si>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</si>
  <si>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</si>
  <si>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</si>
  <si>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</si>
  <si>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</si>
  <si>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</si>
  <si>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</si>
  <si>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</si>
  <si>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</si>
  <si>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</si>
  <si>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</si>
  <si>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</si>
  <si>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</si>
  <si>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</si>
  <si>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</si>
  <si>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</si>
  <si>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</si>
  <si>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</si>
  <si>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</si>
  <si>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</si>
  <si>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</si>
  <si>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</si>
  <si>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</si>
  <si>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</si>
  <si>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</si>
  <si>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</si>
  <si>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</si>
  <si>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</si>
  <si>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</si>
  <si>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</si>
  <si>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</si>
  <si>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</si>
  <si>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</si>
  <si>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</si>
  <si>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</si>
  <si>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</si>
  <si>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</si>
  <si>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</si>
  <si>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</si>
  <si>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</si>
  <si>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</si>
  <si>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</si>
  <si>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</si>
  <si>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</si>
  <si>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</si>
  <si>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</si>
  <si>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</si>
  <si>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</si>
  <si>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</si>
  <si>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</si>
  <si>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</si>
  <si>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</si>
  <si>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</si>
  <si>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</si>
  <si>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</si>
  <si>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</si>
  <si>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</si>
  <si>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</si>
  <si>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</si>
  <si>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</si>
  <si>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</si>
  <si>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</si>
  <si>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</si>
  <si>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</si>
  <si>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</si>
  <si>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</si>
  <si>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</si>
  <si>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</si>
  <si>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</si>
  <si>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</si>
  <si>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</si>
  <si>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</si>
  <si>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</si>
  <si>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</si>
  <si>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</si>
  <si>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</si>
  <si>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</si>
  <si>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</si>
  <si>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</si>
  <si>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</si>
  <si>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</si>
  <si>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</si>
  <si>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</si>
  <si>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</si>
  <si>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</si>
  <si>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</si>
  <si>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</si>
  <si>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</si>
  <si>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</si>
  <si>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</si>
  <si>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</si>
  <si>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</si>
  <si>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</si>
  <si>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</si>
  <si>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</si>
  <si>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</si>
  <si>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</si>
  <si>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</si>
  <si>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</si>
  <si>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</si>
  <si>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</si>
  <si>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</si>
  <si>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</si>
  <si>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</si>
  <si>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</si>
  <si>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</si>
  <si>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</si>
  <si>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</si>
  <si>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</si>
  <si>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</si>
  <si>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</si>
  <si>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</si>
  <si>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</si>
  <si>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</si>
  <si>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</si>
  <si>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</si>
  <si>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</si>
  <si>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</si>
  <si>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</si>
  <si>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</si>
  <si>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</si>
  <si>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</si>
  <si>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</si>
  <si>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</si>
  <si>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</si>
  <si>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</si>
  <si>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</si>
  <si>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</si>
  <si>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</si>
  <si>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</si>
  <si>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</si>
  <si>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</si>
  <si>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</si>
  <si>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</si>
  <si>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</si>
  <si>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</si>
  <si>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</si>
  <si>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</si>
  <si>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</si>
  <si>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</si>
  <si>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</si>
  <si>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</si>
  <si>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</si>
  <si>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</si>
  <si>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</si>
  <si>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</si>
  <si>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</si>
  <si>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</si>
  <si>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</si>
  <si>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</si>
  <si>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</si>
  <si>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</si>
  <si>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</si>
  <si>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</si>
  <si>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</si>
  <si>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</si>
  <si>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</si>
  <si>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</si>
  <si>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</si>
  <si>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</si>
  <si>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</si>
  <si>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</si>
  <si>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</si>
  <si>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</si>
  <si>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</si>
  <si>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</si>
  <si>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</si>
  <si>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</si>
  <si>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</si>
  <si>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</si>
  <si>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</si>
  <si>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</si>
  <si>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</si>
  <si>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</si>
  <si>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</si>
  <si>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</si>
  <si>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</si>
  <si>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</si>
  <si>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</si>
  <si>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</si>
  <si>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</si>
  <si>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</si>
  <si>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</si>
  <si>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</si>
  <si>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</si>
  <si>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</si>
  <si>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</si>
  <si>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</si>
  <si>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</si>
  <si>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</si>
  <si>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</si>
  <si>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</si>
  <si>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</si>
  <si>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</si>
  <si>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</si>
  <si>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</si>
  <si>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</si>
  <si>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</si>
  <si>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</si>
  <si>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</si>
  <si>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</si>
  <si>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</si>
  <si>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</si>
  <si>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</si>
  <si>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</si>
  <si>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</si>
  <si>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</si>
  <si>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</si>
  <si>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</si>
  <si>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</si>
  <si>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</si>
  <si>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</si>
  <si>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</si>
  <si>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</si>
  <si>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</si>
  <si>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</si>
  <si>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</si>
  <si>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</si>
  <si>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</si>
  <si>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</si>
  <si>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</si>
  <si>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</si>
  <si>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</si>
  <si>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</si>
  <si>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</si>
  <si>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</si>
  <si>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</si>
  <si>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</si>
  <si>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</si>
  <si>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</si>
  <si>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</si>
  <si>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</si>
  <si>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</si>
  <si>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</si>
  <si>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</si>
  <si>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</si>
  <si>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</si>
  <si>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</si>
  <si>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</si>
  <si>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</si>
  <si>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</si>
  <si>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</si>
  <si>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</si>
  <si>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</si>
  <si>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</si>
  <si>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</si>
  <si>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</si>
  <si>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</si>
  <si>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</si>
  <si>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</si>
  <si>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</si>
  <si>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</si>
  <si>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</si>
  <si>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</si>
  <si>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</si>
  <si>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</si>
  <si>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</si>
  <si>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</si>
  <si>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</si>
  <si>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</si>
  <si>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</si>
  <si>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</si>
  <si>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</si>
  <si>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</si>
  <si>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</si>
  <si>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</si>
  <si>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</si>
  <si>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</si>
  <si>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</si>
  <si>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</si>
  <si>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</si>
  <si>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</si>
  <si>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</si>
  <si>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</si>
  <si>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</si>
  <si>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</si>
  <si>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</si>
  <si>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</si>
  <si>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</si>
  <si>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</si>
  <si>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</si>
  <si>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</si>
  <si>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</si>
  <si>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</si>
  <si>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</si>
  <si>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</si>
  <si>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</si>
  <si>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</si>
  <si>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</si>
  <si>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</si>
  <si>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</si>
  <si>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</si>
  <si>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</si>
  <si>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</si>
  <si>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</si>
  <si>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</si>
  <si>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</si>
  <si>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</si>
  <si>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</si>
  <si>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</si>
  <si>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</si>
  <si>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</si>
  <si>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</si>
  <si>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</si>
  <si>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</si>
  <si>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</si>
  <si>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</si>
  <si>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</si>
  <si>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</si>
  <si>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</si>
  <si>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</si>
  <si>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</si>
  <si>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</si>
  <si>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</si>
  <si>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</si>
  <si>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</si>
  <si>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</si>
  <si>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</si>
  <si>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</si>
  <si>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</si>
  <si>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</si>
  <si>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</si>
  <si>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</si>
  <si>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</si>
  <si>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</si>
  <si>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</si>
  <si>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</si>
  <si>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</si>
  <si>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</si>
  <si>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</si>
  <si>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</si>
  <si>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</si>
  <si>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</si>
  <si>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</si>
  <si>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</si>
  <si>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</si>
  <si>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</si>
  <si>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</si>
  <si>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</si>
  <si>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</si>
  <si>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</si>
  <si>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</si>
  <si>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</si>
  <si>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</si>
  <si>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</si>
  <si>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</si>
  <si>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</si>
  <si>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</si>
  <si>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</si>
  <si>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</si>
  <si>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</si>
  <si>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</si>
  <si>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</si>
  <si>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</si>
  <si>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</si>
  <si>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</si>
  <si>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</si>
  <si>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</si>
  <si>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</si>
  <si>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</si>
  <si>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</si>
  <si>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</si>
  <si>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</si>
  <si>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</si>
  <si>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</si>
  <si>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</si>
  <si>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</si>
  <si>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</si>
  <si>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</si>
  <si>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</si>
  <si>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</si>
  <si>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</si>
  <si>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</si>
  <si>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</si>
  <si>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</si>
  <si>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</si>
  <si>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</si>
  <si>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</si>
  <si>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</si>
  <si>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</si>
  <si>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</si>
  <si>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</si>
  <si>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</si>
  <si>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</si>
  <si>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</si>
  <si>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</si>
  <si>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</si>
  <si>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</si>
  <si>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</si>
  <si>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</si>
  <si>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</si>
  <si>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</si>
  <si>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</si>
  <si>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</si>
  <si>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</si>
  <si>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</si>
  <si>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</si>
  <si>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</si>
  <si>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</si>
  <si>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</si>
  <si>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</si>
  <si>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</si>
  <si>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</si>
  <si>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</si>
  <si>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</si>
  <si>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</si>
  <si>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</si>
  <si>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</si>
  <si>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</si>
  <si>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</si>
  <si>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</si>
  <si>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</si>
  <si>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</si>
  <si>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</si>
  <si>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</si>
  <si>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</si>
  <si>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</si>
  <si>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</si>
  <si>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</si>
  <si>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</si>
  <si>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</si>
  <si>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</si>
  <si>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</si>
  <si>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</si>
  <si>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</si>
  <si>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</si>
  <si>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</si>
  <si>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</si>
  <si>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</si>
  <si>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</si>
  <si>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</si>
  <si>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</si>
  <si>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</si>
  <si>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</si>
  <si>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</si>
  <si>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</si>
  <si>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</si>
  <si>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</si>
  <si>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</si>
  <si>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</si>
  <si>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</si>
  <si>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</si>
  <si>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</si>
  <si>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</si>
  <si>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</si>
  <si>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</si>
  <si>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</si>
  <si>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</si>
  <si>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</si>
  <si>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</si>
  <si>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</si>
  <si>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</si>
  <si>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</si>
  <si>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</si>
  <si>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</si>
  <si>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</si>
  <si>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</si>
  <si>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</si>
  <si>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</si>
  <si>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</si>
  <si>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</si>
  <si>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</si>
  <si>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</si>
  <si>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</si>
  <si>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</si>
  <si>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</si>
  <si>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</si>
  <si>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</si>
  <si>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</si>
  <si>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</si>
  <si>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</si>
  <si>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</si>
  <si>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</si>
  <si>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</si>
  <si>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</si>
  <si>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</si>
  <si>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</si>
  <si>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</si>
  <si>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</si>
  <si>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</si>
  <si>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</si>
  <si>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</si>
  <si>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</si>
  <si>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</si>
  <si>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</si>
  <si>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</si>
  <si>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</si>
  <si>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</si>
  <si>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</si>
  <si>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</si>
  <si>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</si>
  <si>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</si>
  <si>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</si>
  <si>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</si>
  <si>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</si>
  <si>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</si>
  <si>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</si>
  <si>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</si>
  <si>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</si>
  <si>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</si>
  <si>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</si>
  <si>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</si>
  <si>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</si>
  <si>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</si>
  <si>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</si>
  <si>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</si>
  <si>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</si>
  <si>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</si>
  <si>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</si>
  <si>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</si>
  <si>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</si>
  <si>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</si>
  <si>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</si>
  <si>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</si>
  <si>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</si>
  <si>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</si>
  <si>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</si>
  <si>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</si>
  <si>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</si>
  <si>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</si>
  <si>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</si>
  <si>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</si>
  <si>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</si>
  <si>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</si>
  <si>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</si>
  <si>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</si>
  <si>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</si>
  <si>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</si>
  <si>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</si>
  <si>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</si>
  <si>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</si>
  <si>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</si>
  <si>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</si>
  <si>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</si>
  <si>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</si>
  <si>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</si>
  <si>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</si>
  <si>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</si>
  <si>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</si>
  <si>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</si>
  <si>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</si>
  <si>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</si>
  <si>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</si>
  <si>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</si>
  <si>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</si>
  <si>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</si>
  <si>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</si>
  <si>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</si>
  <si>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</si>
  <si>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</si>
  <si>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</si>
  <si>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</si>
  <si>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</si>
  <si>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</si>
  <si>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</si>
  <si>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</si>
  <si>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</si>
  <si>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</si>
  <si>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</si>
  <si>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</si>
  <si>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</si>
  <si>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</si>
  <si>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</si>
  <si>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</si>
  <si>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</si>
  <si>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</si>
  <si>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</si>
  <si>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</si>
  <si>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</si>
  <si>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</si>
  <si>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</si>
  <si>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</si>
  <si>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</si>
  <si>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</si>
  <si>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</si>
  <si>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</si>
  <si>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</si>
  <si>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</si>
  <si>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</si>
  <si>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</si>
  <si>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</si>
  <si>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</si>
  <si>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</si>
  <si>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</si>
  <si>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</si>
  <si>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</si>
  <si>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</si>
  <si>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</si>
  <si>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</si>
  <si>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</si>
  <si>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</si>
  <si>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</si>
  <si>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</si>
  <si>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</si>
  <si>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</si>
  <si>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</si>
  <si>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</si>
  <si>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</si>
  <si>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</si>
  <si>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</si>
  <si>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</si>
  <si>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</si>
  <si>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</si>
  <si>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</si>
  <si>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</si>
  <si>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</si>
  <si>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</si>
  <si>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</si>
  <si>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</si>
  <si>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</si>
  <si>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</si>
  <si>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</si>
  <si>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</si>
  <si>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</si>
  <si>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</si>
  <si>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</si>
  <si>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</si>
  <si>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</si>
  <si>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</si>
  <si>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</si>
  <si>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</si>
  <si>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</si>
  <si>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</si>
  <si>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</si>
  <si>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</si>
  <si>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</si>
  <si>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</si>
  <si>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</si>
  <si>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</si>
  <si>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</si>
  <si>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</si>
  <si>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</si>
  <si>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</si>
  <si>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</si>
  <si>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</si>
  <si>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</si>
  <si>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</si>
  <si>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</si>
  <si>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</si>
  <si>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</si>
  <si>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</si>
  <si>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</si>
  <si>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</si>
  <si>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</si>
  <si>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</si>
  <si>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</si>
  <si>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</si>
  <si>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</si>
  <si>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</si>
  <si>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</si>
  <si>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</si>
  <si>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</si>
  <si>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</si>
  <si>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</si>
  <si>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</si>
  <si>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</si>
  <si>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</si>
  <si>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</si>
  <si>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</si>
  <si>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</si>
  <si>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</si>
  <si>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</si>
  <si>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</si>
  <si>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</si>
  <si>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</si>
  <si>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</si>
  <si>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</si>
  <si>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</si>
  <si>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</si>
  <si>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</si>
  <si>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</si>
  <si>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</si>
  <si>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</si>
  <si>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</si>
  <si>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</si>
  <si>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</si>
  <si>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</si>
  <si>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</si>
  <si>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</si>
  <si>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</si>
  <si>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</si>
  <si>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</si>
  <si>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</si>
  <si>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</si>
  <si>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</si>
  <si>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</si>
  <si>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</si>
  <si>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</si>
  <si>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</si>
  <si>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</si>
  <si>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</si>
  <si>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</si>
  <si>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</si>
  <si>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</si>
  <si>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</si>
  <si>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</si>
  <si>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</si>
  <si>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</si>
  <si>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</si>
  <si>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</si>
  <si>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</si>
  <si>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</si>
  <si>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</si>
  <si>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</si>
  <si>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</si>
  <si>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</si>
  <si>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</si>
  <si>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</si>
  <si>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</si>
  <si>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</si>
  <si>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</si>
  <si>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</si>
  <si>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</si>
  <si>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</si>
  <si>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</si>
  <si>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</si>
  <si>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</si>
  <si>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</si>
  <si>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</si>
  <si>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</si>
  <si>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</si>
  <si>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</si>
  <si>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</si>
  <si>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</si>
  <si>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</si>
  <si>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</si>
  <si>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</si>
  <si>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</si>
  <si>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</si>
  <si>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</si>
  <si>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</si>
  <si>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</si>
  <si>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</si>
  <si>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</si>
  <si>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</si>
  <si>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</si>
  <si>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</si>
  <si>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</si>
  <si>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</si>
  <si>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</si>
  <si>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</si>
  <si>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</si>
  <si>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</si>
  <si>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</si>
  <si>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</si>
  <si>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</si>
  <si>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</si>
  <si>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</si>
  <si>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</si>
  <si>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</si>
  <si>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</si>
  <si>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</si>
  <si>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</si>
  <si>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</si>
  <si>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</si>
  <si>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</si>
  <si>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</si>
  <si>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</si>
  <si>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</si>
  <si>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</si>
  <si>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</si>
  <si>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</si>
  <si>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</si>
  <si>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</si>
  <si>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</si>
  <si>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</si>
  <si>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</si>
  <si>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</si>
  <si>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</si>
  <si>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</si>
  <si>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</si>
  <si>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</si>
  <si>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</si>
  <si>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</si>
  <si>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</si>
  <si>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</si>
  <si>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</si>
  <si>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</si>
  <si>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</si>
  <si>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</si>
  <si>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</si>
  <si>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</si>
  <si>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</si>
  <si>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</si>
  <si>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</si>
  <si>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</si>
  <si>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</si>
  <si>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</si>
  <si>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</si>
  <si>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</si>
  <si>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</si>
  <si>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</si>
  <si>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</si>
  <si>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</si>
  <si>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</si>
  <si>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</si>
  <si>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</si>
  <si>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</si>
  <si>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</si>
  <si>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</si>
  <si>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</si>
  <si>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</si>
  <si>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</si>
  <si>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</si>
  <si>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</si>
  <si>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</si>
  <si>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</si>
  <si>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</si>
  <si>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</si>
  <si>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</si>
  <si>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</si>
  <si>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</si>
  <si>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</si>
  <si>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</si>
  <si>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</si>
  <si>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</si>
  <si>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</si>
  <si>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</si>
  <si>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</si>
  <si>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</si>
  <si>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</si>
  <si>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</si>
  <si>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</si>
  <si>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</si>
  <si>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</si>
  <si>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</si>
  <si>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</si>
  <si>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</si>
  <si>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</si>
  <si>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</si>
  <si>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</si>
  <si>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</si>
  <si>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</si>
  <si>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</si>
  <si>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</si>
  <si>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</si>
  <si>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</si>
  <si>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</si>
  <si>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</si>
  <si>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</si>
  <si>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</si>
  <si>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</si>
  <si>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</si>
  <si>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</si>
  <si>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</si>
  <si>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</si>
  <si>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</si>
  <si>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</si>
  <si>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</si>
  <si>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</si>
  <si>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</si>
  <si>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</si>
  <si>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</si>
  <si>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</si>
  <si>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</si>
  <si>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</si>
  <si>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</si>
  <si>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</si>
  <si>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</si>
  <si>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</si>
  <si>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</si>
  <si>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</si>
  <si>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</si>
  <si>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</si>
  <si>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</si>
  <si>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</si>
  <si>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</si>
  <si>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</si>
  <si>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</si>
  <si>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</si>
  <si>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</si>
  <si>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</si>
  <si>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</si>
  <si>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</si>
  <si>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</si>
  <si>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</si>
  <si>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</si>
  <si>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</si>
  <si>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</si>
  <si>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</si>
  <si>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</si>
  <si>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</si>
  <si>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</si>
  <si>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</si>
  <si>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</si>
  <si>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</si>
  <si>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</si>
  <si>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</si>
  <si>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</si>
  <si>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</si>
  <si>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</si>
  <si>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</si>
  <si>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</si>
  <si>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</si>
  <si>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</si>
  <si>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</si>
  <si>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</si>
  <si>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</si>
  <si>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</si>
  <si>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</si>
  <si>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</si>
  <si>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</si>
  <si>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</si>
  <si>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</si>
  <si>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</si>
  <si>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</si>
  <si>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</si>
  <si>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</si>
  <si>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</si>
  <si>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</si>
  <si>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</si>
  <si>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</si>
  <si>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</si>
  <si>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</si>
  <si>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</si>
  <si>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</si>
  <si>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</si>
  <si>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</si>
  <si>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</si>
  <si>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</si>
  <si>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</si>
  <si>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</si>
  <si>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</si>
  <si>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</si>
  <si>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</si>
  <si>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</si>
  <si>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</si>
  <si>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</si>
  <si>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</si>
  <si>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</si>
  <si>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</si>
  <si>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</si>
  <si>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</si>
  <si>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</si>
  <si>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</si>
  <si>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</si>
  <si>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</si>
  <si>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</si>
  <si>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</si>
  <si>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</si>
  <si>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</si>
  <si>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</si>
  <si>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</si>
  <si>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</si>
  <si>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</si>
  <si>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</si>
  <si>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</si>
  <si>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</si>
  <si>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</si>
  <si>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</si>
  <si>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</si>
  <si>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</si>
  <si>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</si>
  <si>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</si>
  <si>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</si>
  <si>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</si>
  <si>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</si>
  <si>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</si>
  <si>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</si>
  <si>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</si>
  <si>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</si>
  <si>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</si>
  <si>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</si>
  <si>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</si>
  <si>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</si>
  <si>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</si>
  <si>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</si>
  <si>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</si>
  <si>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</si>
  <si>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</si>
  <si>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</si>
  <si>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</si>
  <si>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</si>
  <si>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</si>
  <si>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</si>
  <si>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</si>
  <si>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</si>
  <si>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</si>
  <si>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</si>
  <si>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</si>
  <si>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</si>
  <si>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</si>
  <si>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</si>
  <si>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</si>
  <si>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</si>
  <si>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</si>
  <si>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</si>
  <si>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</si>
  <si>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</si>
  <si>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</si>
  <si>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</si>
  <si>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</si>
  <si>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</si>
  <si>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</si>
  <si>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</si>
  <si>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</si>
  <si>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</si>
  <si>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</si>
  <si>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</si>
  <si>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</si>
  <si>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</si>
  <si>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</si>
  <si>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</si>
  <si>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</si>
  <si>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</si>
  <si>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</si>
  <si>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</si>
  <si>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</si>
  <si>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</si>
  <si>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</si>
  <si>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</si>
  <si>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</si>
  <si>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</si>
  <si>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</si>
  <si>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</si>
  <si>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</si>
  <si>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</si>
  <si>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</si>
  <si>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</si>
  <si>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</si>
  <si>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</si>
  <si>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</si>
  <si>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</si>
  <si>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</si>
  <si>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</si>
  <si>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</si>
  <si>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</si>
  <si>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</si>
  <si>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</si>
  <si>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</si>
  <si>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</si>
  <si>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</si>
  <si>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</si>
  <si>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</si>
  <si>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</si>
  <si>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</si>
  <si>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</si>
  <si>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</si>
  <si>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</si>
  <si>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</si>
  <si>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</si>
  <si>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</si>
  <si>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</si>
  <si>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</si>
  <si>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</si>
  <si>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</si>
  <si>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</si>
  <si>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</si>
  <si>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</si>
  <si>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</si>
  <si>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</si>
  <si>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</si>
  <si>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</si>
  <si>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</si>
  <si>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</si>
  <si>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</si>
  <si>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</si>
  <si>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</si>
  <si>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</si>
  <si>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</si>
  <si>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</si>
  <si>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</si>
  <si>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</si>
  <si>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</si>
  <si>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</si>
  <si>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</si>
  <si>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</si>
  <si>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</si>
  <si>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</si>
  <si>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</si>
  <si>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</si>
  <si>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</si>
  <si>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</si>
  <si>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</si>
  <si>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</si>
  <si>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</si>
  <si>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</si>
  <si>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</si>
  <si>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</si>
  <si>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</si>
  <si>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</si>
  <si>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</si>
  <si>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</si>
  <si>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</si>
  <si>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</si>
  <si>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</si>
  <si>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</si>
  <si>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</si>
  <si>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</si>
  <si>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</si>
  <si>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</si>
  <si>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</si>
  <si>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</si>
  <si>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</si>
  <si>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</si>
  <si>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</si>
  <si>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</si>
  <si>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</si>
  <si>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</si>
  <si>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</si>
  <si>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</si>
  <si>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</si>
  <si>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</si>
  <si>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</si>
  <si>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</si>
  <si>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</si>
  <si>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</si>
  <si>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</si>
  <si>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</si>
  <si>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</si>
  <si>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</si>
  <si>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</si>
  <si>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</si>
  <si>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</si>
  <si>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</si>
  <si>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</si>
  <si>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</si>
  <si>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</si>
  <si>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</si>
  <si>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</si>
  <si>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</si>
  <si>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</si>
  <si>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</si>
  <si>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</si>
  <si>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</si>
  <si>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</si>
  <si>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</si>
  <si>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</si>
  <si>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</si>
  <si>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</si>
  <si>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</si>
  <si>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</si>
  <si>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</si>
  <si>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</si>
  <si>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</si>
  <si>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</si>
  <si>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</si>
  <si>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</si>
  <si>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</si>
  <si>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</si>
  <si>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</si>
  <si>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</si>
  <si>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</si>
  <si>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</si>
  <si>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</si>
  <si>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</si>
  <si>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</si>
  <si>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</si>
  <si>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</si>
  <si>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</si>
  <si>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</si>
  <si>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</si>
  <si>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</si>
  <si>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</si>
  <si>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</si>
  <si>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</si>
  <si>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</si>
  <si>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</si>
  <si>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</si>
  <si>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</si>
  <si>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</si>
  <si>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</si>
  <si>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</si>
  <si>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</si>
  <si>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</si>
  <si>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</si>
  <si>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</si>
  <si>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</si>
  <si>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</si>
  <si>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</si>
  <si>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</si>
  <si>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</si>
  <si>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</si>
  <si>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</si>
  <si>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</si>
  <si>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</si>
  <si>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</si>
  <si>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</si>
  <si>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</si>
  <si>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</si>
  <si>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</si>
  <si>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</si>
  <si>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</si>
  <si>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</si>
  <si>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</si>
  <si>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</si>
  <si>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</si>
  <si>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</si>
  <si>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</si>
  <si>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</si>
  <si>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</si>
  <si>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</si>
  <si>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</si>
  <si>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</si>
  <si>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</si>
  <si>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</si>
  <si>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</si>
  <si>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</si>
  <si>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</si>
  <si>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</si>
  <si>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</si>
  <si>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</si>
  <si>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</si>
  <si>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</si>
  <si>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</si>
  <si>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</si>
  <si>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</si>
  <si>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</si>
  <si>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</si>
  <si>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</si>
  <si>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</si>
  <si>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</si>
  <si>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</si>
  <si>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</si>
  <si>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</si>
  <si>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</si>
  <si>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</si>
  <si>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</si>
  <si>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</si>
  <si>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</si>
  <si>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</si>
  <si>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</si>
  <si>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</si>
  <si>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</si>
  <si>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</si>
  <si>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</si>
  <si>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</si>
  <si>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</si>
  <si>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</si>
  <si>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</si>
  <si>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</si>
  <si>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</si>
  <si>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</si>
  <si>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</si>
  <si>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</si>
  <si>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</si>
  <si>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</si>
  <si>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</si>
  <si>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</si>
  <si>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</si>
  <si>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</si>
  <si>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</si>
  <si>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</si>
  <si>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</si>
  <si>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</si>
  <si>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</si>
  <si>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</si>
  <si>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</si>
  <si>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</si>
  <si>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</si>
  <si>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</si>
  <si>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</si>
  <si>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</si>
  <si>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</si>
  <si>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</si>
  <si>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</si>
  <si>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</si>
  <si>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</si>
  <si>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</si>
  <si>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</si>
  <si>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</si>
  <si>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</si>
  <si>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</si>
  <si>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</si>
  <si>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</si>
  <si>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</si>
  <si>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</si>
  <si>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</si>
  <si>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</si>
  <si>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</si>
  <si>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</si>
  <si>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</si>
  <si>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</si>
  <si>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</si>
  <si>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</si>
  <si>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</si>
  <si>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</si>
  <si>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</si>
  <si>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</si>
  <si>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</si>
  <si>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</si>
  <si>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</si>
  <si>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</si>
  <si>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</si>
  <si>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</si>
  <si>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</si>
  <si>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</si>
  <si>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</si>
  <si>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</si>
  <si>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</si>
  <si>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</si>
  <si>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</si>
  <si>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</si>
  <si>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</si>
  <si>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</si>
  <si>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</si>
  <si>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</si>
  <si>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</si>
  <si>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</si>
  <si>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</si>
  <si>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</si>
  <si>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</si>
  <si>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</si>
  <si>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</si>
  <si>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</si>
  <si>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</si>
  <si>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</si>
  <si>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</si>
  <si>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</si>
  <si>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</si>
  <si>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</si>
  <si>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</si>
  <si>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</si>
  <si>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</si>
  <si>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</si>
  <si>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</si>
  <si>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</si>
  <si>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</si>
  <si>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</si>
  <si>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</si>
  <si>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</si>
  <si>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</si>
  <si>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</si>
  <si>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</si>
  <si>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</si>
  <si>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</si>
  <si>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</si>
  <si>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</si>
  <si>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</si>
  <si>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</si>
  <si>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</si>
  <si>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</si>
  <si>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</si>
  <si>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</si>
  <si>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</si>
  <si>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</si>
  <si>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</si>
  <si>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</si>
  <si>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</si>
  <si>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</si>
  <si>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</si>
  <si>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</si>
  <si>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</si>
  <si>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</si>
  <si>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</si>
  <si>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</si>
  <si>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</si>
  <si>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</si>
  <si>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</si>
  <si>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</si>
  <si>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</si>
  <si>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</si>
  <si>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</si>
  <si>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</si>
  <si>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</si>
  <si>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</si>
  <si>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</si>
  <si>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</si>
  <si>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</si>
  <si>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</si>
  <si>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</si>
  <si>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</si>
  <si>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</si>
  <si>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</si>
  <si>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</si>
  <si>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</si>
  <si>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</si>
  <si>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</si>
  <si>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</si>
  <si>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</si>
  <si>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</si>
  <si>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</si>
  <si>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</si>
  <si>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</si>
  <si>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</si>
  <si>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</si>
  <si>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</si>
  <si>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</si>
  <si>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</si>
  <si>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</si>
  <si>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</si>
  <si>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</si>
  <si>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</si>
  <si>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</si>
  <si>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</si>
  <si>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</si>
  <si>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</si>
  <si>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</si>
  <si>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</si>
  <si>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</si>
  <si>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</si>
  <si>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</si>
  <si>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</si>
  <si>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</si>
  <si>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</si>
  <si>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</si>
  <si>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</si>
  <si>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</si>
  <si>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</si>
  <si>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</si>
  <si>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</si>
  <si>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</si>
  <si>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</si>
  <si>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</si>
  <si>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</si>
  <si>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</si>
  <si>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</si>
  <si>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</si>
  <si>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</si>
  <si>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</si>
  <si>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</si>
  <si>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</si>
  <si>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</si>
  <si>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</si>
  <si>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</si>
  <si>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</si>
  <si>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</si>
  <si>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</si>
  <si>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</si>
  <si>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</si>
  <si>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</si>
  <si>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</si>
  <si>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</si>
  <si>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</si>
  <si>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</si>
  <si>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</si>
  <si>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</si>
  <si>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</si>
  <si>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</si>
  <si>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</si>
  <si>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</si>
  <si>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</si>
  <si>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</si>
  <si>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</si>
  <si>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</si>
  <si>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</si>
  <si>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</si>
  <si>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</si>
  <si>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</si>
  <si>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</si>
  <si>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</si>
  <si>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</si>
  <si>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</si>
  <si>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</si>
  <si>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</si>
  <si>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</si>
  <si>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</si>
  <si>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</si>
  <si>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</si>
  <si>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</si>
  <si>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</si>
  <si>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</si>
  <si>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</si>
  <si>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</si>
  <si>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</si>
  <si>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</si>
  <si>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</si>
  <si>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</si>
  <si>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</si>
  <si>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</si>
  <si>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</si>
  <si>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</si>
  <si>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</si>
  <si>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</si>
  <si>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</si>
  <si>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</si>
  <si>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</si>
  <si>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</si>
  <si>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</si>
  <si>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</si>
  <si>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</si>
  <si>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</si>
  <si>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</si>
  <si>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</si>
  <si>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</si>
  <si>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</si>
  <si>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</si>
  <si>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</si>
  <si>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</si>
  <si>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</si>
  <si>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</si>
  <si>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</si>
  <si>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</si>
  <si>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</si>
  <si>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</si>
  <si>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</si>
  <si>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</si>
  <si>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</si>
  <si>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</si>
  <si>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</si>
  <si>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</si>
  <si>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</si>
  <si>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</si>
  <si>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</si>
  <si>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</si>
  <si>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</si>
  <si>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</si>
  <si>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</si>
  <si>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</si>
  <si>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</si>
  <si>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</si>
  <si>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</si>
  <si>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</si>
  <si>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</si>
  <si>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</si>
  <si>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</si>
  <si>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</si>
  <si>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</si>
  <si>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</si>
  <si>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</si>
  <si>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</si>
  <si>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</si>
  <si>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</si>
  <si>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</si>
  <si>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</si>
  <si>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</si>
  <si>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</si>
  <si>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</si>
  <si>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</si>
  <si>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</si>
  <si>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</si>
  <si>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</si>
  <si>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</si>
  <si>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</si>
  <si>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</si>
  <si>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</si>
  <si>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</si>
  <si>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</si>
  <si>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</si>
  <si>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</si>
  <si>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</si>
  <si>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</si>
  <si>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</si>
  <si>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</si>
  <si>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</si>
  <si>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</si>
  <si>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</si>
  <si>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</si>
  <si>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</si>
  <si>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</si>
  <si>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</si>
  <si>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</si>
  <si>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</si>
  <si>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</si>
  <si>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</si>
  <si>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</si>
  <si>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</si>
  <si>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</si>
  <si>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</si>
  <si>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</si>
  <si>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</si>
  <si>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</si>
  <si>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</si>
  <si>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</si>
  <si>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</si>
  <si>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</si>
  <si>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</si>
  <si>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</si>
  <si>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</si>
  <si>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</si>
  <si>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</si>
  <si>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</si>
  <si>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</si>
  <si>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</si>
  <si>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</si>
  <si>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</si>
  <si>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</si>
  <si>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</si>
  <si>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</si>
  <si>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</si>
  <si>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</si>
  <si>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</si>
  <si>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</si>
  <si>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</si>
  <si>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</si>
  <si>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</si>
  <si>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</si>
  <si>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</si>
  <si>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</si>
  <si>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</si>
  <si>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</si>
  <si>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</si>
  <si>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</si>
  <si>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</si>
  <si>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</si>
  <si>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</si>
  <si>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</si>
  <si>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</si>
  <si>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</si>
  <si>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</si>
  <si>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</si>
  <si>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</si>
  <si>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</si>
  <si>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</si>
  <si>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</si>
  <si>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</si>
  <si>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</si>
  <si>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</si>
  <si>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</si>
  <si>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</si>
  <si>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</si>
  <si>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</si>
  <si>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</si>
  <si>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</si>
  <si>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</si>
  <si>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</si>
  <si>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</si>
  <si>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</si>
  <si>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</si>
  <si>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</si>
  <si>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</si>
  <si>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</si>
  <si>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</si>
  <si>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</si>
  <si>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</si>
  <si>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</si>
  <si>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</si>
  <si>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</si>
  <si>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</si>
  <si>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</si>
  <si>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</si>
  <si>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</si>
  <si>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</si>
  <si>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</si>
  <si>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</si>
  <si>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</si>
  <si>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</si>
  <si>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</si>
  <si>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</si>
  <si>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</si>
  <si>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</si>
  <si>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</si>
  <si>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</si>
  <si>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</si>
  <si>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</si>
  <si>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</si>
  <si>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</si>
  <si>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</si>
  <si>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</si>
  <si>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</si>
  <si>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</si>
  <si>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</si>
  <si>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</si>
  <si>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</si>
  <si>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</si>
  <si>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</si>
  <si>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</si>
  <si>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</si>
  <si>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</si>
  <si>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</si>
  <si>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</si>
  <si>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</si>
  <si>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</si>
  <si>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</si>
  <si>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</si>
  <si>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</si>
  <si>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</si>
  <si>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</si>
  <si>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</si>
  <si>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</si>
  <si>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</si>
  <si>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</si>
  <si>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</si>
  <si>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</si>
  <si>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</si>
  <si>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</si>
  <si>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</si>
  <si>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</si>
  <si>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</si>
  <si>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</si>
  <si>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</si>
  <si>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</si>
  <si>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</si>
  <si>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</si>
  <si>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</si>
  <si>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</si>
  <si>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</si>
  <si>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</si>
  <si>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</si>
  <si>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</si>
  <si>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</si>
  <si>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</si>
  <si>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</si>
  <si>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</si>
  <si>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</si>
  <si>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</si>
  <si>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</si>
  <si>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</si>
  <si>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</si>
  <si>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</si>
  <si>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</si>
  <si>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</si>
  <si>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</si>
  <si>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</si>
  <si>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</si>
  <si>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</si>
  <si>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</si>
  <si>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</si>
  <si>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</si>
  <si>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</si>
  <si>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</si>
  <si>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</si>
  <si>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</si>
  <si>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</si>
  <si>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</si>
  <si>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</si>
  <si>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</si>
  <si>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</si>
  <si>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</si>
  <si>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</si>
  <si>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</si>
  <si>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</si>
  <si>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</si>
  <si>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</si>
  <si>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</si>
  <si>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</si>
  <si>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</si>
  <si>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</si>
  <si>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</si>
  <si>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</si>
  <si>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</si>
  <si>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</si>
  <si>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</si>
  <si>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</si>
  <si>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</si>
  <si>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</si>
  <si>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</si>
  <si>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</si>
  <si>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</si>
  <si>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</si>
  <si>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</si>
  <si>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</si>
  <si>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</si>
  <si>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</si>
  <si>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</si>
  <si>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</si>
  <si>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</si>
  <si>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</si>
  <si>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</si>
  <si>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</si>
  <si>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</si>
  <si>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</si>
  <si>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</si>
  <si>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</si>
  <si>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</si>
  <si>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</si>
  <si>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</si>
  <si>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</si>
  <si>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</si>
  <si>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</si>
  <si>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</si>
  <si>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</si>
  <si>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</si>
  <si>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</si>
  <si>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</si>
  <si>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</si>
  <si>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</si>
  <si>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</si>
  <si>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</si>
  <si>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</si>
  <si>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</si>
  <si>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</si>
  <si>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</si>
  <si>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</si>
  <si>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</si>
  <si>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</si>
  <si>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</si>
  <si>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</si>
  <si>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</si>
  <si>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</si>
  <si>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</si>
  <si>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</si>
  <si>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</si>
  <si>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</si>
  <si>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</si>
  <si>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</si>
  <si>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</si>
  <si>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</si>
  <si>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</si>
  <si>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</si>
  <si>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</si>
  <si>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</si>
  <si>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</si>
  <si>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</si>
  <si>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</si>
  <si>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</si>
  <si>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</si>
  <si>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</si>
  <si>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</si>
  <si>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</si>
  <si>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</si>
  <si>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</si>
  <si>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</si>
  <si>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</si>
  <si>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</si>
  <si>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</si>
  <si>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</si>
  <si>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</si>
  <si>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</si>
  <si>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</si>
  <si>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</si>
  <si>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</si>
  <si>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</si>
  <si>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</si>
  <si>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</si>
  <si>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</si>
  <si>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</si>
  <si>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</si>
  <si>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</si>
  <si>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</si>
  <si>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</si>
  <si>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</si>
  <si>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</si>
  <si>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</si>
  <si>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</si>
  <si>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</si>
  <si>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</si>
  <si>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</si>
  <si>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</si>
  <si>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</si>
  <si>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</si>
  <si>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</si>
  <si>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</si>
  <si>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</si>
  <si>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</si>
  <si>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</si>
  <si>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</si>
  <si>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</si>
  <si>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</si>
  <si>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</si>
  <si>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</si>
  <si>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</si>
  <si>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</si>
  <si>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</si>
  <si>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</si>
  <si>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</si>
  <si>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</si>
  <si>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</si>
  <si>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</si>
  <si>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</si>
  <si>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</si>
  <si>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</si>
  <si>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</si>
  <si>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</si>
  <si>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</si>
  <si>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</si>
  <si>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</si>
  <si>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</si>
  <si>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</si>
  <si>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</si>
  <si>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</si>
  <si>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</si>
  <si>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</si>
  <si>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</si>
  <si>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</si>
  <si>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</si>
  <si>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</si>
  <si>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</si>
  <si>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</si>
  <si>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</si>
  <si>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</si>
  <si>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</si>
  <si>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</si>
  <si>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</si>
  <si>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</si>
  <si>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</si>
  <si>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</si>
  <si>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</si>
  <si>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</si>
  <si>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</si>
  <si>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</si>
  <si>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</si>
  <si>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</si>
  <si>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</si>
  <si>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</si>
  <si>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</si>
  <si>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</si>
  <si>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</si>
  <si>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</si>
  <si>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</si>
  <si>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</si>
  <si>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</si>
  <si>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</si>
  <si>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</si>
  <si>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</si>
  <si>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</si>
  <si>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</si>
  <si>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</si>
  <si>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</si>
  <si>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</si>
  <si>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</si>
  <si>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</si>
  <si>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</si>
  <si>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</si>
  <si>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</si>
  <si>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</si>
  <si>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</si>
  <si>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</si>
  <si>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</si>
  <si>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</si>
  <si>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</si>
  <si>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</si>
  <si>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</si>
  <si>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</si>
  <si>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</si>
  <si>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</si>
  <si>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</si>
  <si>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</si>
  <si>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</si>
  <si>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</si>
  <si>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</si>
  <si>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</si>
  <si>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</si>
  <si>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</si>
  <si>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</si>
  <si>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</si>
  <si>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</si>
  <si>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</si>
  <si>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</si>
  <si>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</si>
  <si>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</si>
  <si>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</si>
  <si>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</si>
  <si>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</si>
  <si>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</si>
  <si>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</si>
  <si>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</si>
  <si>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</si>
  <si>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</si>
  <si>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</si>
  <si>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</si>
  <si>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</si>
  <si>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</si>
  <si>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</si>
  <si>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</si>
  <si>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</si>
  <si>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</si>
  <si>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</si>
  <si>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</si>
  <si>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</si>
  <si>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</si>
  <si>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</si>
  <si>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</si>
  <si>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</si>
  <si>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</si>
  <si>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</si>
  <si>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</si>
  <si>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</si>
  <si>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</si>
  <si>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</si>
  <si>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</si>
  <si>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</si>
  <si>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</si>
  <si>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</si>
  <si>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</si>
  <si>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</si>
  <si>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</si>
  <si>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</si>
  <si>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</si>
  <si>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</si>
  <si>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</si>
  <si>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</si>
  <si>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</si>
  <si>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</si>
  <si>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</si>
  <si>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</si>
  <si>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</si>
  <si>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</si>
  <si>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</si>
  <si>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</si>
  <si>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</si>
  <si>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</si>
  <si>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</si>
  <si>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</si>
  <si>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</si>
  <si>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</si>
  <si>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</si>
  <si>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</si>
  <si>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</si>
  <si>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</si>
  <si>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</si>
  <si>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</si>
  <si>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</si>
  <si>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</si>
  <si>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</si>
  <si>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</si>
  <si>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</si>
  <si>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</si>
  <si>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</si>
  <si>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</si>
  <si>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</si>
  <si>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</si>
  <si>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</si>
  <si>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</si>
  <si>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</si>
  <si>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</si>
  <si>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</si>
  <si>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</si>
  <si>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</si>
  <si>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</si>
  <si>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</si>
  <si>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</si>
  <si>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</si>
  <si>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</si>
  <si>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</si>
  <si>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</si>
  <si>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</si>
  <si>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</si>
  <si>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</si>
  <si>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</si>
  <si>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</si>
  <si>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</si>
  <si>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</si>
  <si>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</si>
  <si>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</si>
  <si>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</si>
  <si>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</si>
  <si>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</si>
  <si>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</si>
  <si>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</si>
  <si>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</si>
  <si>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</si>
  <si>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</si>
  <si>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</si>
  <si>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</si>
  <si>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</si>
  <si>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</si>
  <si>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</si>
  <si>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</si>
  <si>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</si>
  <si>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</si>
  <si>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</si>
  <si>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</si>
  <si>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</si>
  <si>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</si>
  <si>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</si>
  <si>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</si>
  <si>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</si>
  <si>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</si>
  <si>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</si>
  <si>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</si>
  <si>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</si>
  <si>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</si>
  <si>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</si>
  <si>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</si>
  <si>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</si>
  <si>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</si>
  <si>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</si>
  <si>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</si>
  <si>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</si>
  <si>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</si>
  <si>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</si>
  <si>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</si>
  <si>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</si>
  <si>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</si>
  <si>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</si>
  <si>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</si>
  <si>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</si>
  <si>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</si>
  <si>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</si>
  <si>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</si>
  <si>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</si>
  <si>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</si>
  <si>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</si>
  <si>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</si>
  <si>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</si>
  <si>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</si>
  <si>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</si>
  <si>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</si>
  <si>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</si>
  <si>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</si>
  <si>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</si>
  <si>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</si>
  <si>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</si>
  <si>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</si>
  <si>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</si>
  <si>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</si>
  <si>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</si>
  <si>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</si>
  <si>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</si>
  <si>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</si>
  <si>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</si>
  <si>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</si>
  <si>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</si>
  <si>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</si>
  <si>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</si>
  <si>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</si>
  <si>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</si>
  <si>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</si>
  <si>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</si>
  <si>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</si>
  <si>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</si>
  <si>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</si>
  <si>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</si>
  <si>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</si>
  <si>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</si>
  <si>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</si>
  <si>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</si>
  <si>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</si>
  <si>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</si>
  <si>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</si>
  <si>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</si>
  <si>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</si>
  <si>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</si>
  <si>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</si>
  <si>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</si>
  <si>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</si>
  <si>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</si>
  <si>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</si>
  <si>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</si>
  <si>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</si>
  <si>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</si>
  <si>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</si>
  <si>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</si>
  <si>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</si>
  <si>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</si>
  <si>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</si>
  <si>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</si>
  <si>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</si>
  <si>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</si>
  <si>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</si>
  <si>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</si>
  <si>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</si>
  <si>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</si>
  <si>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</si>
  <si>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</si>
  <si>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</si>
  <si>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</si>
  <si>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</si>
  <si>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</si>
  <si>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</si>
  <si>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</si>
  <si>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</si>
  <si>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</si>
  <si>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</si>
  <si>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</si>
  <si>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</si>
  <si>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</si>
  <si>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</si>
  <si>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</si>
  <si>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</si>
  <si>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</si>
  <si>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</si>
  <si>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</si>
  <si>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</si>
  <si>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</si>
  <si>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</si>
  <si>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</si>
  <si>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</si>
  <si>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</si>
  <si>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</si>
  <si>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</si>
  <si>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</si>
  <si>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</si>
  <si>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</si>
  <si>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</si>
  <si>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</si>
  <si>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</si>
  <si>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</si>
  <si>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</si>
  <si>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</si>
  <si>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</si>
  <si>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</si>
  <si>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</si>
  <si>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</si>
  <si>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</si>
  <si>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</si>
  <si>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</si>
  <si>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</si>
  <si>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</si>
  <si>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</si>
  <si>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</si>
  <si>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</si>
  <si>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</si>
  <si>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</si>
  <si>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</si>
  <si>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</si>
  <si>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</si>
  <si>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</si>
  <si>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</si>
  <si>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</si>
  <si>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</si>
  <si>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</si>
  <si>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</si>
  <si>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</si>
  <si>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</si>
  <si>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</si>
  <si>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</si>
  <si>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</si>
  <si>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</si>
  <si>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</si>
  <si>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</si>
  <si>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</si>
  <si>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</si>
  <si>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</si>
  <si>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</si>
  <si>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</si>
  <si>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</si>
  <si>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</si>
  <si>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</si>
  <si>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</si>
  <si>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</si>
  <si>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</si>
  <si>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</si>
  <si>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</si>
  <si>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</si>
  <si>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</si>
  <si>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</si>
  <si>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</si>
  <si>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</si>
  <si>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</si>
  <si>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</si>
  <si>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</si>
  <si>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</si>
  <si>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</si>
  <si>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</si>
  <si>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</si>
  <si>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</si>
  <si>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</si>
  <si>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</si>
  <si>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</si>
  <si>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</si>
  <si>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</si>
  <si>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</si>
  <si>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</si>
  <si>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</si>
  <si>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</si>
  <si>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</si>
  <si>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</si>
  <si>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</si>
  <si>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</si>
  <si>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</si>
  <si>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</si>
  <si>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</si>
  <si>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</si>
  <si>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</si>
  <si>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</si>
  <si>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</si>
  <si>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</si>
  <si>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</si>
  <si>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</si>
  <si>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</si>
  <si>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</si>
  <si>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</si>
  <si>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</si>
  <si>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</si>
  <si>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</si>
  <si>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</si>
  <si>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</si>
  <si>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</si>
  <si>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</si>
  <si>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</si>
  <si>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</si>
  <si>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</si>
  <si>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</si>
  <si>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</si>
  <si>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</si>
  <si>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</si>
  <si>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</si>
  <si>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</si>
  <si>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</si>
  <si>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</si>
  <si>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</si>
  <si>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</si>
  <si>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</si>
  <si>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</si>
  <si>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</si>
  <si>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</si>
  <si>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</si>
  <si>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</si>
  <si>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</si>
  <si>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</si>
  <si>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</si>
  <si>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</si>
  <si>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</si>
  <si>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</si>
  <si>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</si>
  <si>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</si>
  <si>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</si>
  <si>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</si>
  <si>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</si>
  <si>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</si>
  <si>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</si>
  <si>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</si>
  <si>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</si>
  <si>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</si>
  <si>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</si>
  <si>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</si>
  <si>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</si>
  <si>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</si>
  <si>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</si>
  <si>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</si>
  <si>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</si>
  <si>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</si>
  <si>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</si>
  <si>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</si>
  <si>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</si>
  <si>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</si>
  <si>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</si>
  <si>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</si>
  <si>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</si>
  <si>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</si>
  <si>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</si>
  <si>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</si>
  <si>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</si>
  <si>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</si>
  <si>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</si>
  <si>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</si>
  <si>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</si>
  <si>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</si>
  <si>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</si>
  <si>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</si>
  <si>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</si>
  <si>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</si>
  <si>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</si>
  <si>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</si>
  <si>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</si>
  <si>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</si>
  <si>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</si>
  <si>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</si>
  <si>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</si>
  <si>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</si>
  <si>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</si>
  <si>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</si>
  <si>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</si>
  <si>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</si>
  <si>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</si>
  <si>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</si>
  <si>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</si>
  <si>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</si>
  <si>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</si>
  <si>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</si>
  <si>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</si>
  <si>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</si>
  <si>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</si>
  <si>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</si>
  <si>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</si>
  <si>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</si>
  <si>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</si>
  <si>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</si>
  <si>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</si>
  <si>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</si>
  <si>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</si>
  <si>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</si>
  <si>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</si>
  <si>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</si>
  <si>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</si>
  <si>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</si>
  <si>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</si>
  <si>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</si>
  <si>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</si>
  <si>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</si>
  <si>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</si>
  <si>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</si>
  <si>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</si>
  <si>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</si>
  <si>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</si>
  <si>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</si>
  <si>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</si>
  <si>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</si>
  <si>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</si>
  <si>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</si>
  <si>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</si>
  <si>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</si>
  <si>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</si>
  <si>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</si>
  <si>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</si>
  <si>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</si>
  <si>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</si>
  <si>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</si>
  <si>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</si>
  <si>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</si>
  <si>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</si>
  <si>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</si>
  <si>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</si>
  <si>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</si>
  <si>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</si>
  <si>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</si>
  <si>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</si>
  <si>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</si>
  <si>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</si>
  <si>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</si>
  <si>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</si>
  <si>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</si>
  <si>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</si>
  <si>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</si>
  <si>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</si>
  <si>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</si>
  <si>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</si>
  <si>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</si>
  <si>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</si>
  <si>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</si>
  <si>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</si>
  <si>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</si>
  <si>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</si>
  <si>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</si>
  <si>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</si>
  <si>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</si>
  <si>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</si>
  <si>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</si>
  <si>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</si>
  <si>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</si>
  <si>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</si>
  <si>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</si>
  <si>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</si>
  <si>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</si>
  <si>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</si>
  <si>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</si>
  <si>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</si>
  <si>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</si>
  <si>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</si>
  <si>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</si>
  <si>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</si>
  <si>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</si>
  <si>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</si>
  <si>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</si>
  <si>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</si>
  <si>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</si>
  <si>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</si>
  <si>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</si>
  <si>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</si>
  <si>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</si>
  <si>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</si>
  <si>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</si>
  <si>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</si>
  <si>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</si>
  <si>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</si>
  <si>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</si>
  <si>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</si>
  <si>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</si>
  <si>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</si>
  <si>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</si>
  <si>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</si>
  <si>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</si>
  <si>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</si>
  <si>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</si>
  <si>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</si>
  <si>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</si>
  <si>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</si>
  <si>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</si>
  <si>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</si>
  <si>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</si>
  <si>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</si>
  <si>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</si>
  <si>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</si>
  <si>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</si>
  <si>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</si>
  <si>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</si>
  <si>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</si>
  <si>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</si>
  <si>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</si>
  <si>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</si>
  <si>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</si>
  <si>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</si>
  <si>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</si>
  <si>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</si>
  <si>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</si>
  <si>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</si>
  <si>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</si>
  <si>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</si>
  <si>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</si>
  <si>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</si>
  <si>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</si>
  <si>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</si>
  <si>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</si>
  <si>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</si>
  <si>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</si>
  <si>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</si>
  <si>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</si>
  <si>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</si>
  <si>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</si>
  <si>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</si>
  <si>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</si>
  <si>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</si>
  <si>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</si>
  <si>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</si>
  <si>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</si>
  <si>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</si>
  <si>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</si>
  <si>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</si>
  <si>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</si>
  <si>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</si>
  <si>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</si>
  <si>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</si>
  <si>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</si>
  <si>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</si>
  <si>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</si>
  <si>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</si>
  <si>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</si>
  <si>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</si>
  <si>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</si>
  <si>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</si>
  <si>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</si>
  <si>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</si>
  <si>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</si>
  <si>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</si>
  <si>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</si>
  <si>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</si>
  <si>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</si>
  <si>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</si>
  <si>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</si>
  <si>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</si>
  <si>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</si>
  <si>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</si>
  <si>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</si>
  <si>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</si>
  <si>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</si>
  <si>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</si>
  <si>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</si>
  <si>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</si>
  <si>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</si>
  <si>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</si>
  <si>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</si>
  <si>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</si>
  <si>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</si>
  <si>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</si>
  <si>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</si>
  <si>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</si>
  <si>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</si>
  <si>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</si>
  <si>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</si>
  <si>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</si>
  <si>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</si>
  <si>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</si>
  <si>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</si>
  <si>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</si>
  <si>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</si>
  <si>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</si>
  <si>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</si>
  <si>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</si>
  <si>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</si>
  <si>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</si>
  <si>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</si>
  <si>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</si>
  <si>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</si>
  <si>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</si>
  <si>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</si>
  <si>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</si>
  <si>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</si>
  <si>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</si>
  <si>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</si>
  <si>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</si>
  <si>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</si>
  <si>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</si>
  <si>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</si>
  <si>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</si>
  <si>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</si>
  <si>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</si>
  <si>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</si>
  <si>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</si>
  <si>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</si>
  <si>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</si>
  <si>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</si>
  <si>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</si>
  <si>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</si>
  <si>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</si>
  <si>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</si>
  <si>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</si>
  <si>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</si>
  <si>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</si>
  <si>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</si>
  <si>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</si>
  <si>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</si>
  <si>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</si>
  <si>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</si>
  <si>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</si>
  <si>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</si>
  <si>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</si>
  <si>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</si>
  <si>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</si>
  <si>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</si>
  <si>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</si>
  <si>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</si>
  <si>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</si>
  <si>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</si>
  <si>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</si>
  <si>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</si>
  <si>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</si>
  <si>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</si>
  <si>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</si>
  <si>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</si>
  <si>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</si>
  <si>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</si>
  <si>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</si>
  <si>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</si>
  <si>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</si>
  <si>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</si>
  <si>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</si>
  <si>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</si>
  <si>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</si>
  <si>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</si>
  <si>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</si>
  <si>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</si>
  <si>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</si>
  <si>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</si>
  <si>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</si>
  <si>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</si>
  <si>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</si>
  <si>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</si>
  <si>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</si>
  <si>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</si>
  <si>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</si>
  <si>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</si>
  <si>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</si>
  <si>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</si>
  <si>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</si>
  <si>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</si>
  <si>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</si>
  <si>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</si>
  <si>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</si>
  <si>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</si>
  <si>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</si>
  <si>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</si>
  <si>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</si>
  <si>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</si>
  <si>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</si>
  <si>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</si>
  <si>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</si>
  <si>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</si>
  <si>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</si>
  <si>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</si>
  <si>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</si>
  <si>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</si>
  <si>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</si>
  <si>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</si>
  <si>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</si>
  <si>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</si>
  <si>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</si>
  <si>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</si>
  <si>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</si>
  <si>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</si>
  <si>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</si>
  <si>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</si>
  <si>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</si>
  <si>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</si>
  <si>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</si>
  <si>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</si>
  <si>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</si>
  <si>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</si>
  <si>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</si>
  <si>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</si>
  <si>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</si>
  <si>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</si>
  <si>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</si>
  <si>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</si>
  <si>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</si>
  <si>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</si>
  <si>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</si>
  <si>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</si>
  <si>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</si>
  <si>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</si>
  <si>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</si>
  <si>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</si>
  <si>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</si>
  <si>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</si>
  <si>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</si>
  <si>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</si>
  <si>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</si>
  <si>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</si>
  <si>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</si>
  <si>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</si>
  <si>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</si>
  <si>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</si>
  <si>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</si>
  <si>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</si>
  <si>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</si>
  <si>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</si>
  <si>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</si>
  <si>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</si>
  <si>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</si>
  <si>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</si>
  <si>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</si>
  <si>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</si>
  <si>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</si>
  <si>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</si>
  <si>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</si>
  <si>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</si>
  <si>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</si>
  <si>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</si>
  <si>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</si>
  <si>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</si>
  <si>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</si>
  <si>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</si>
  <si>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</si>
  <si>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</si>
  <si>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</si>
  <si>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</si>
  <si>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</si>
  <si>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</si>
  <si>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</si>
  <si>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</si>
  <si>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</si>
  <si>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</si>
  <si>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</si>
  <si>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</si>
  <si>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</si>
  <si>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</si>
  <si>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</si>
  <si>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</si>
  <si>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</si>
  <si>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</si>
  <si>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</si>
  <si>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</si>
  <si>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</si>
  <si>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</si>
  <si>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</si>
  <si>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</si>
  <si>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</si>
  <si>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</si>
  <si>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</si>
  <si>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</si>
  <si>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</si>
  <si>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</si>
  <si>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</si>
  <si>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</si>
  <si>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</si>
  <si>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</si>
  <si>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</si>
  <si>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</si>
  <si>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</si>
  <si>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</si>
  <si>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</si>
  <si>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</si>
  <si>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</si>
  <si>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</si>
  <si>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</si>
  <si>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</si>
  <si>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</si>
  <si>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</si>
  <si>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</si>
  <si>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</si>
  <si>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</si>
  <si>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</si>
  <si>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</si>
  <si>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</si>
  <si>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</si>
  <si>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</si>
  <si>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</si>
  <si>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</si>
  <si>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</si>
  <si>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</si>
  <si>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</si>
  <si>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</si>
  <si>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</si>
  <si>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</si>
  <si>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</si>
  <si>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</si>
  <si>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</si>
  <si>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</si>
  <si>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</si>
  <si>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</si>
  <si>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</si>
  <si>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</si>
  <si>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</si>
  <si>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</si>
  <si>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</si>
  <si>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</si>
  <si>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</si>
  <si>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</si>
  <si>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</si>
  <si>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</si>
  <si>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</si>
  <si>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</si>
  <si>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</si>
  <si>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</si>
  <si>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</si>
  <si>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</si>
  <si>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</si>
  <si>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</si>
  <si>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</si>
  <si>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</si>
  <si>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</si>
  <si>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</si>
  <si>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</si>
  <si>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</si>
  <si>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</si>
  <si>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</si>
  <si>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</si>
  <si>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</si>
  <si>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</si>
  <si>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</si>
  <si>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</si>
  <si>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</si>
  <si>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</si>
  <si>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</si>
  <si>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</si>
  <si>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</si>
  <si>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</si>
  <si>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</si>
  <si>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</si>
  <si>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</si>
  <si>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</si>
  <si>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</si>
  <si>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</si>
  <si>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</si>
  <si>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</si>
  <si>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</si>
  <si>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</si>
  <si>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</si>
  <si>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</si>
  <si>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</si>
  <si>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</si>
  <si>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</si>
  <si>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</si>
  <si>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</si>
  <si>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</si>
  <si>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</si>
  <si>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</si>
  <si>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</si>
  <si>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</si>
  <si>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</si>
  <si>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</si>
  <si>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</si>
  <si>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</si>
  <si>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</si>
  <si>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</si>
  <si>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</si>
  <si>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</si>
  <si>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</si>
  <si>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</si>
  <si>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</si>
  <si>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</si>
  <si>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</si>
  <si>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</si>
  <si>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</si>
  <si>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</si>
  <si>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</si>
  <si>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</si>
  <si>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</si>
  <si>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</si>
  <si>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</si>
  <si>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</si>
  <si>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</si>
  <si>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</si>
  <si>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</si>
  <si>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</si>
  <si>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</si>
  <si>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</si>
  <si>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</si>
  <si>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</si>
  <si>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</si>
  <si>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</si>
  <si>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</si>
  <si>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</si>
  <si>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</si>
  <si>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</si>
  <si>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</si>
  <si>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</si>
  <si>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</si>
  <si>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</si>
  <si>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</si>
  <si>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</si>
  <si>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</si>
  <si>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</si>
  <si>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</si>
  <si>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</si>
  <si>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</si>
  <si>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</si>
  <si>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</si>
  <si>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</si>
  <si>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</si>
  <si>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</si>
  <si>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</si>
  <si>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</si>
  <si>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</si>
  <si>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</si>
  <si>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</si>
  <si>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</si>
  <si>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</si>
  <si>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</si>
  <si>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</si>
  <si>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</si>
  <si>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</si>
  <si>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</si>
  <si>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</si>
  <si>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</si>
  <si>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</si>
  <si>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</si>
  <si>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</si>
  <si>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</si>
  <si>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</si>
  <si>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</si>
  <si>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</si>
  <si>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</si>
  <si>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</si>
  <si>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</si>
  <si>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</si>
  <si>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</si>
  <si>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</si>
  <si>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</si>
  <si>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</si>
  <si>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</si>
  <si>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</si>
  <si>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</si>
  <si>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</si>
  <si>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</si>
  <si>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</si>
  <si>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</si>
  <si>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</si>
  <si>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</si>
  <si>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</si>
  <si>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</si>
  <si>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</si>
  <si>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</si>
  <si>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</si>
  <si>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</si>
  <si>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</si>
  <si>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</si>
  <si>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</si>
  <si>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</si>
  <si>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</si>
  <si>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</si>
  <si>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</si>
  <si>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</si>
  <si>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</si>
  <si>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</si>
  <si>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</si>
  <si>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</si>
  <si>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</si>
  <si>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</si>
  <si>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</si>
  <si>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</si>
  <si>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</si>
  <si>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</si>
  <si>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</si>
  <si>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</si>
  <si>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</si>
  <si>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</si>
  <si>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</si>
  <si>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</si>
  <si>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</si>
  <si>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</si>
  <si>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</si>
  <si>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</si>
  <si>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</si>
  <si>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</si>
  <si>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</si>
  <si>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</si>
  <si>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</si>
  <si>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</si>
  <si>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</si>
  <si>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</si>
  <si>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</si>
  <si>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</si>
  <si>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</si>
  <si>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</si>
  <si>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</si>
  <si>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</si>
  <si>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</si>
  <si>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</si>
  <si>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</si>
  <si>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</si>
  <si>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</si>
  <si>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</si>
  <si>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</si>
  <si>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</si>
  <si>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</si>
  <si>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</si>
  <si>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</si>
  <si>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</si>
  <si>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</si>
  <si>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</si>
  <si>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</si>
  <si>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</si>
  <si>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</si>
  <si>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</si>
  <si>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</si>
  <si>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</si>
  <si>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</si>
  <si>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</si>
  <si>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</si>
  <si>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</si>
  <si>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</si>
  <si>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</si>
  <si>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</si>
  <si>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</si>
  <si>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</si>
  <si>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</si>
  <si>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</si>
  <si>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</si>
  <si>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</si>
  <si>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</si>
  <si>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</si>
  <si>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</si>
  <si>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</si>
  <si>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</si>
  <si>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</si>
  <si>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</si>
  <si>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</si>
  <si>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</si>
  <si>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</si>
  <si>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</si>
  <si>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</si>
  <si>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</si>
  <si>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</si>
  <si>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</si>
  <si>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</si>
  <si>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</si>
  <si>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</si>
  <si>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</si>
  <si>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</si>
  <si>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</si>
  <si>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</si>
  <si>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</si>
  <si>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</si>
  <si>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</si>
  <si>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</si>
  <si>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</si>
  <si>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</si>
  <si>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</si>
  <si>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</si>
  <si>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</si>
  <si>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</si>
  <si>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</si>
  <si>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</si>
  <si>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</si>
  <si>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</si>
  <si>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</si>
  <si>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</si>
  <si>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</si>
  <si>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</si>
  <si>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</si>
  <si>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</si>
  <si>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</si>
  <si>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</si>
  <si>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</si>
  <si>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</si>
  <si>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</si>
  <si>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</si>
  <si>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</si>
  <si>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</si>
  <si>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</si>
  <si>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</si>
  <si>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</si>
  <si>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</si>
  <si>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</si>
  <si>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</si>
  <si>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</si>
  <si>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</si>
  <si>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</si>
  <si>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</si>
  <si>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</si>
  <si>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</si>
  <si>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</si>
  <si>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</si>
  <si>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</si>
  <si>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</si>
  <si>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</si>
  <si>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</si>
  <si>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</si>
  <si>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</si>
  <si>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</si>
  <si>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</si>
  <si>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</si>
  <si>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</si>
  <si>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</si>
  <si>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</si>
  <si>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</si>
  <si>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</si>
  <si>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</si>
  <si>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</si>
  <si>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</si>
  <si>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</si>
  <si>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</si>
  <si>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</si>
  <si>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</si>
  <si>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</si>
  <si>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</si>
  <si>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</si>
  <si>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</si>
  <si>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</si>
  <si>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</si>
  <si>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</si>
  <si>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</si>
  <si>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</si>
  <si>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</si>
  <si>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</si>
  <si>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</si>
  <si>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</si>
  <si>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</si>
  <si>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</si>
  <si>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</si>
  <si>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</si>
  <si>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</si>
  <si>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</si>
  <si>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</si>
  <si>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</si>
  <si>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</si>
  <si>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</si>
  <si>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</si>
  <si>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</si>
  <si>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</si>
  <si>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</si>
  <si>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</si>
  <si>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</si>
  <si>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</si>
  <si>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</si>
  <si>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</si>
  <si>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</si>
  <si>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</si>
  <si>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</si>
  <si>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</si>
  <si>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</si>
  <si>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</si>
  <si>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</si>
  <si>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</si>
  <si>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</si>
  <si>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</si>
  <si>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</si>
  <si>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</si>
  <si>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</si>
  <si>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</si>
  <si>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</si>
  <si>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</si>
  <si>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</si>
  <si>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</si>
  <si>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</si>
  <si>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</si>
  <si>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</si>
  <si>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</si>
  <si>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</si>
  <si>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</si>
  <si>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</si>
  <si>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</si>
  <si>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</si>
  <si>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</si>
  <si>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</si>
  <si>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</si>
  <si>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</si>
  <si>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</si>
  <si>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</si>
  <si>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</si>
  <si>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</si>
  <si>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</si>
  <si>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</si>
  <si>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</si>
  <si>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</si>
  <si>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</si>
  <si>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</si>
  <si>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</si>
  <si>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</si>
  <si>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</si>
  <si>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</si>
  <si>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</si>
  <si>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</si>
  <si>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</si>
  <si>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</si>
  <si>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</si>
  <si>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</si>
  <si>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</si>
  <si>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</si>
  <si>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</si>
  <si>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</si>
  <si>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</si>
  <si>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</si>
  <si>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</si>
  <si>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</si>
  <si>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</si>
  <si>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</si>
  <si>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</si>
  <si>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</si>
  <si>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</si>
  <si>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</si>
  <si>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</si>
  <si>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</si>
  <si>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</si>
  <si>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</si>
  <si>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</si>
  <si>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</si>
  <si>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</si>
  <si>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</si>
  <si>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</si>
  <si>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</si>
  <si>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</si>
  <si>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</si>
  <si>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</si>
  <si>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</si>
  <si>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</si>
  <si>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</si>
  <si>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</si>
  <si>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</si>
  <si>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</si>
  <si>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</si>
  <si>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</si>
  <si>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</si>
  <si>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</si>
  <si>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</si>
  <si>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</si>
  <si>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</si>
  <si>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</si>
  <si>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</si>
  <si>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</si>
  <si>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</si>
  <si>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</si>
  <si>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</si>
  <si>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</si>
  <si>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</si>
  <si>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</si>
  <si>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</si>
  <si>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</si>
  <si>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</si>
  <si>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</si>
  <si>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</si>
  <si>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</si>
  <si>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</si>
  <si>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</si>
  <si>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</si>
  <si>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</si>
  <si>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</si>
  <si>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</si>
  <si>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</si>
  <si>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</si>
  <si>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</si>
  <si>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</si>
  <si>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</si>
  <si>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</si>
  <si>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</si>
  <si>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</si>
  <si>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</si>
  <si>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</si>
  <si>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</si>
  <si>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</si>
  <si>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</si>
  <si>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</si>
  <si>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</si>
  <si>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</si>
  <si>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</si>
  <si>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</si>
  <si>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</si>
  <si>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</si>
  <si>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</si>
  <si>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</si>
  <si>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</si>
  <si>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</si>
  <si>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</si>
  <si>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</si>
  <si>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</si>
  <si>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</si>
  <si>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</si>
  <si>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</si>
  <si>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</si>
  <si>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</si>
  <si>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</si>
  <si>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</si>
  <si>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</si>
  <si>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</si>
  <si>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</si>
  <si>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</si>
  <si>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</si>
  <si>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</si>
  <si>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</si>
  <si>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</si>
  <si>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</si>
  <si>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</si>
  <si>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</si>
  <si>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</si>
  <si>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</si>
  <si>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</si>
  <si>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</si>
  <si>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</si>
  <si>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</si>
  <si>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</si>
  <si>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</si>
  <si>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</si>
  <si>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</si>
  <si>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</si>
  <si>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</si>
  <si>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</si>
  <si>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</si>
  <si>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</si>
  <si>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</si>
  <si>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</si>
  <si>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</si>
  <si>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</si>
  <si>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</si>
  <si>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</si>
  <si>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</si>
  <si>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</si>
  <si>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</si>
  <si>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</si>
  <si>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</si>
  <si>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</si>
  <si>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</si>
  <si>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</si>
  <si>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</si>
  <si>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</si>
  <si>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</si>
  <si>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</si>
  <si>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</si>
  <si>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</si>
  <si>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</si>
  <si>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</si>
  <si>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</si>
  <si>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</si>
  <si>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</si>
  <si>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</si>
  <si>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</si>
  <si>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</si>
  <si>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</si>
  <si>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</si>
  <si>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</si>
  <si>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</si>
  <si>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</si>
  <si>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</si>
  <si>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</si>
  <si>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</si>
  <si>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</si>
  <si>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</si>
  <si>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</si>
  <si>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</si>
  <si>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</si>
  <si>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</si>
  <si>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</si>
  <si>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</si>
  <si>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</si>
  <si>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</si>
  <si>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</si>
  <si>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</si>
  <si>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</si>
  <si>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</si>
  <si>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</si>
  <si>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</si>
  <si>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</si>
  <si>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</si>
  <si>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</si>
  <si>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</si>
  <si>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</si>
  <si>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</si>
  <si>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</si>
  <si>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</si>
  <si>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</si>
  <si>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</si>
  <si>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</si>
  <si>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</si>
  <si>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</si>
  <si>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</si>
  <si>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</si>
  <si>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</si>
  <si>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</si>
  <si>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</si>
  <si>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</si>
  <si>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</si>
  <si>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</si>
  <si>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</si>
  <si>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</si>
  <si>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</si>
  <si>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</si>
  <si>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</si>
  <si>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</si>
  <si>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</si>
  <si>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</si>
  <si>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</si>
  <si>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</si>
  <si>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</si>
  <si>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</si>
  <si>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</si>
  <si>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</si>
  <si>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</si>
  <si>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</si>
  <si>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</si>
  <si>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</si>
  <si>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</si>
  <si>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</si>
  <si>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</si>
  <si>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</si>
  <si>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</si>
  <si>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</si>
  <si>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</si>
  <si>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</si>
  <si>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</si>
  <si>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</si>
  <si>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</si>
  <si>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</si>
  <si>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</si>
  <si>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</si>
  <si>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</si>
  <si>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</si>
  <si>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</si>
  <si>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</si>
  <si>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</si>
  <si>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</si>
  <si>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</si>
  <si>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</si>
  <si>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</si>
  <si>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</si>
  <si>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</si>
  <si>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</si>
  <si>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</si>
  <si>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</si>
  <si>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</si>
  <si>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</si>
  <si>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</si>
  <si>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</si>
  <si>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</si>
  <si>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</si>
  <si>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</si>
  <si>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</si>
  <si>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</si>
  <si>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</si>
  <si>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</si>
  <si>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</si>
  <si>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</si>
  <si>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</si>
  <si>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</si>
  <si>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</si>
  <si>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</si>
  <si>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</si>
  <si>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</si>
  <si>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</si>
  <si>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</si>
  <si>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</si>
  <si>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</si>
  <si>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</si>
  <si>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</si>
  <si>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</si>
  <si>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</si>
  <si>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</si>
  <si>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</si>
  <si>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</si>
  <si>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</si>
  <si>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</si>
  <si>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</si>
  <si>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</si>
  <si>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</si>
  <si>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</si>
  <si>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</si>
  <si>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</si>
  <si>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</si>
  <si>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</si>
  <si>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</si>
  <si>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</si>
  <si>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</si>
  <si>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</si>
  <si>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</si>
  <si>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</si>
  <si>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</si>
  <si>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</si>
  <si>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</si>
  <si>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</si>
  <si>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</si>
  <si>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</si>
  <si>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</si>
  <si>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</si>
  <si>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</si>
  <si>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</si>
  <si>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</si>
  <si>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</si>
  <si>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</si>
  <si>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</si>
  <si>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</si>
  <si>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</si>
  <si>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</si>
  <si>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</si>
  <si>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</si>
  <si>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</si>
  <si>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</si>
  <si>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</si>
  <si>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</si>
  <si>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</si>
  <si>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</si>
  <si>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</si>
  <si>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</si>
  <si>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</si>
  <si>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</si>
  <si>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</si>
  <si>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</si>
  <si>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</si>
  <si>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</si>
  <si>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</si>
  <si>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</si>
  <si>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</si>
  <si>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</si>
  <si>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</si>
  <si>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</si>
  <si>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</si>
  <si>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</si>
  <si>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</si>
  <si>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</si>
  <si>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</si>
  <si>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</si>
  <si>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</si>
  <si>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</si>
  <si>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</si>
  <si>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</si>
  <si>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</si>
  <si>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</si>
  <si>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</si>
  <si>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</si>
  <si>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</si>
  <si>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</si>
  <si>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</si>
  <si>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</si>
  <si>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</si>
  <si>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</si>
  <si>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</si>
  <si>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</si>
  <si>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</si>
  <si>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</si>
  <si>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</si>
  <si>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</si>
  <si>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</si>
  <si>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</si>
  <si>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</si>
  <si>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</si>
  <si>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</si>
  <si>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</si>
  <si>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</si>
  <si>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</si>
  <si>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</si>
  <si>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</si>
  <si>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</si>
  <si>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</si>
  <si>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</si>
  <si>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</si>
  <si>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</si>
  <si>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</si>
  <si>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</si>
  <si>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</si>
  <si>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</si>
  <si>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</si>
  <si>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</si>
  <si>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</si>
  <si>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</si>
  <si>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</si>
  <si>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</si>
  <si>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</si>
  <si>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</si>
  <si>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</si>
  <si>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</si>
  <si>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</si>
  <si>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</si>
  <si>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</si>
  <si>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</si>
  <si>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</si>
  <si>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</si>
  <si>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</si>
  <si>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</si>
  <si>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</si>
  <si>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</si>
  <si>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</si>
  <si>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</si>
  <si>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</si>
  <si>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</si>
  <si>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</si>
  <si>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</si>
  <si>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</si>
  <si>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</si>
  <si>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</si>
  <si>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</si>
  <si>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</si>
  <si>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</si>
  <si>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</si>
  <si>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</si>
  <si>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</si>
  <si>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</si>
  <si>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</si>
  <si>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</si>
  <si>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</si>
  <si>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</si>
  <si>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</si>
  <si>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</si>
  <si>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</si>
  <si>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</si>
  <si>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</si>
  <si>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</si>
  <si>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</si>
  <si>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</si>
  <si>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</si>
  <si>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</si>
  <si>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</si>
  <si>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</si>
  <si>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</si>
  <si>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</si>
  <si>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</si>
  <si>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</si>
  <si>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</si>
  <si>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</si>
  <si>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</si>
  <si>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</si>
  <si>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</si>
  <si>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</si>
  <si>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</si>
  <si>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</si>
  <si>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</si>
  <si>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</si>
  <si>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</si>
  <si>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</si>
  <si>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</si>
  <si>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</si>
  <si>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</si>
  <si>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</si>
  <si>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</si>
  <si>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</si>
  <si>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</si>
  <si>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</si>
  <si>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</si>
  <si>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</si>
  <si>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</si>
  <si>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</si>
  <si>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</si>
  <si>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</si>
  <si>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</si>
  <si>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</si>
  <si>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</si>
  <si>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</si>
  <si>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</si>
  <si>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</si>
  <si>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</si>
  <si>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</si>
  <si>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</si>
  <si>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</si>
  <si>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</si>
  <si>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</si>
  <si>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</si>
  <si>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</si>
  <si>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</si>
  <si>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</si>
  <si>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</si>
  <si>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</si>
  <si>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</si>
  <si>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</si>
  <si>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</si>
  <si>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</si>
  <si>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</si>
  <si>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</si>
  <si>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</si>
  <si>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</si>
  <si>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</si>
  <si>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</si>
  <si>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</si>
  <si>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</si>
  <si>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</si>
  <si>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</si>
  <si>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</si>
  <si>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</si>
  <si>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</si>
  <si>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</si>
  <si>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</si>
  <si>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</si>
  <si>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</si>
  <si>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</si>
  <si>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</si>
  <si>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</si>
  <si>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</si>
  <si>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</si>
  <si>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</si>
  <si>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</si>
  <si>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</si>
  <si>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</si>
  <si>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</si>
  <si>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</si>
  <si>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</si>
  <si>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</si>
  <si>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</si>
  <si>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</si>
  <si>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</si>
  <si>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</si>
  <si>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</si>
  <si>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</si>
  <si>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</si>
  <si>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</si>
  <si>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</si>
  <si>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</si>
  <si>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</si>
  <si>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</si>
  <si>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</si>
  <si>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</si>
  <si>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</si>
  <si>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</si>
  <si>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</si>
  <si>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</si>
  <si>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</si>
  <si>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</si>
  <si>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</si>
  <si>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</si>
  <si>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</si>
  <si>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</si>
  <si>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</si>
  <si>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</si>
  <si>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</si>
  <si>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</si>
  <si>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</si>
  <si>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</si>
  <si>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</si>
  <si>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</si>
  <si>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</si>
  <si>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</si>
  <si>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</si>
  <si>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</si>
  <si>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</si>
  <si>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</si>
  <si>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</si>
  <si>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</si>
  <si>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</si>
  <si>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</si>
  <si>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</si>
  <si>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</si>
  <si>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</si>
  <si>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</si>
  <si>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</si>
  <si>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</si>
  <si>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</si>
  <si>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</si>
  <si>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</si>
  <si>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</si>
  <si>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</si>
  <si>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</si>
  <si>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</si>
  <si>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</si>
  <si>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</si>
  <si>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</si>
  <si>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</si>
  <si>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</si>
  <si>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</si>
  <si>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</si>
  <si>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</si>
  <si>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</si>
  <si>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</si>
  <si>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</si>
  <si>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</si>
  <si>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</si>
  <si>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</si>
  <si>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</si>
  <si>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</si>
  <si>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</si>
  <si>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</si>
  <si>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</si>
  <si>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</si>
  <si>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</si>
  <si>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</si>
  <si>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</si>
  <si>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</si>
  <si>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</si>
  <si>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</si>
  <si>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</si>
  <si>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</si>
  <si>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</si>
  <si>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</si>
  <si>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</si>
  <si>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</si>
  <si>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</si>
  <si>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</si>
  <si>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</si>
  <si>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</si>
  <si>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</si>
  <si>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</si>
  <si>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</si>
  <si>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</si>
  <si>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</si>
  <si>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</si>
  <si>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</si>
  <si>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</si>
  <si>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</si>
  <si>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</si>
  <si>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</si>
  <si>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</si>
  <si>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</si>
  <si>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</si>
  <si>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</si>
  <si>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</si>
  <si>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</si>
  <si>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</si>
  <si>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</si>
  <si>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</si>
  <si>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</si>
  <si>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</si>
  <si>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</si>
  <si>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</si>
  <si>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</si>
  <si>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</si>
  <si>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</si>
  <si>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</si>
  <si>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</si>
  <si>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</si>
  <si>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</si>
  <si>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</si>
  <si>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</si>
  <si>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</si>
  <si>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</si>
  <si>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</si>
  <si>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</si>
  <si>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</si>
  <si>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</si>
  <si>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</si>
  <si>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</si>
  <si>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</si>
  <si>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</si>
  <si>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</si>
  <si>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</si>
  <si>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</si>
  <si>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</si>
  <si>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</si>
  <si>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</si>
  <si>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</si>
  <si>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</si>
  <si>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</si>
  <si>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</si>
  <si>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</si>
  <si>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</si>
  <si>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</si>
  <si>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</si>
  <si>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</si>
  <si>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</si>
  <si>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</si>
  <si>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</si>
  <si>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</si>
  <si>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</si>
  <si>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</si>
  <si>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</si>
  <si>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</si>
  <si>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</si>
  <si>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</si>
  <si>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</si>
  <si>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</si>
  <si>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</si>
  <si>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</si>
  <si>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</si>
  <si>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</si>
  <si>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</si>
  <si>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</si>
  <si>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</si>
  <si>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</si>
  <si>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</si>
  <si>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</si>
  <si>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</si>
  <si>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</si>
  <si>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</si>
  <si>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</si>
  <si>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</si>
  <si>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</si>
  <si>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</si>
  <si>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</si>
  <si>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</si>
  <si>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</si>
  <si>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</si>
  <si>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</si>
  <si>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</si>
  <si>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</si>
  <si>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</si>
  <si>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</si>
  <si>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</si>
  <si>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</si>
  <si>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</si>
  <si>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</si>
  <si>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</si>
  <si>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</si>
  <si>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</si>
  <si>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</si>
  <si>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</si>
  <si>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</si>
  <si>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</si>
  <si>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</si>
  <si>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</si>
  <si>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</si>
  <si>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</si>
  <si>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</si>
  <si>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</si>
  <si>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</si>
  <si>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</si>
  <si>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</si>
  <si>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</si>
  <si>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</si>
  <si>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</si>
  <si>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</si>
  <si>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</si>
  <si>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</si>
  <si>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</si>
  <si>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</si>
  <si>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</si>
  <si>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</si>
  <si>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</si>
  <si>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</si>
  <si>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</si>
  <si>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</si>
  <si>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</si>
  <si>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</si>
  <si>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</si>
  <si>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</si>
  <si>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</si>
  <si>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</si>
  <si>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</si>
  <si>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</si>
  <si>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</si>
  <si>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</si>
  <si>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</si>
  <si>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</si>
  <si>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</si>
  <si>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</si>
  <si>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</si>
  <si>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</si>
  <si>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</si>
  <si>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</si>
  <si>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</si>
  <si>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</si>
  <si>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</si>
  <si>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</si>
  <si>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</si>
  <si>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</si>
  <si>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</si>
  <si>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</si>
  <si>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</si>
  <si>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</si>
  <si>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</si>
  <si>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</si>
  <si>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</si>
  <si>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</si>
  <si>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</si>
  <si>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</si>
  <si>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</si>
  <si>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</si>
  <si>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</si>
  <si>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</si>
  <si>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</si>
  <si>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</si>
  <si>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</si>
  <si>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</si>
  <si>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</si>
  <si>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</si>
  <si>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</si>
  <si>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</si>
  <si>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</si>
  <si>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</si>
  <si>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</si>
  <si>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</si>
  <si>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</si>
  <si>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</si>
  <si>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</si>
  <si>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</si>
  <si>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</si>
  <si>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</si>
  <si>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</si>
  <si>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</si>
  <si>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</si>
  <si>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</si>
  <si>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</si>
  <si>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</si>
  <si>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</si>
  <si>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</si>
  <si>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</si>
  <si>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</si>
  <si>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</si>
  <si>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</si>
  <si>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</si>
  <si>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</si>
  <si>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</si>
  <si>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</si>
  <si>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</si>
  <si>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</si>
  <si>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</si>
  <si>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</si>
  <si>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</si>
  <si>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</si>
  <si>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</si>
  <si>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</si>
  <si>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</si>
  <si>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</si>
  <si>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</si>
  <si>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</si>
  <si>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</si>
  <si>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</si>
  <si>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</si>
  <si>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</si>
  <si>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</si>
  <si>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</si>
  <si>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</si>
  <si>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</si>
  <si>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</si>
  <si>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</si>
  <si>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</si>
  <si>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</si>
  <si>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</si>
  <si>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</si>
  <si>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</si>
  <si>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</si>
  <si>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</si>
  <si>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</si>
  <si>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</si>
  <si>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</si>
  <si>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</si>
  <si>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</si>
  <si>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</si>
  <si>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</si>
  <si>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</si>
  <si>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</si>
  <si>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</si>
  <si>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</si>
  <si>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</si>
  <si>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</si>
  <si>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</si>
  <si>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</si>
  <si>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</si>
  <si>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</si>
  <si>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</si>
  <si>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</si>
  <si>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</si>
  <si>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</si>
  <si>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</si>
  <si>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</si>
  <si>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</si>
  <si>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</si>
  <si>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</si>
  <si>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</si>
  <si>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</si>
  <si>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</si>
  <si>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</si>
  <si>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</si>
  <si>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</si>
  <si>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</si>
  <si>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</si>
  <si>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</si>
  <si>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</si>
  <si>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</si>
  <si>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</si>
  <si>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</si>
  <si>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</si>
  <si>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</si>
  <si>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</si>
  <si>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</si>
  <si>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</si>
  <si>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</si>
  <si>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</si>
  <si>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</si>
  <si>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</si>
  <si>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</si>
  <si>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</si>
  <si>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</si>
  <si>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</si>
  <si>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</si>
  <si>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</si>
  <si>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</si>
  <si>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</si>
  <si>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</si>
  <si>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</si>
  <si>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</si>
  <si>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</si>
  <si>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</si>
  <si>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</si>
  <si>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</si>
  <si>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</si>
  <si>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</si>
  <si>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</si>
  <si>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</si>
  <si>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</si>
  <si>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</si>
  <si>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</si>
  <si>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</si>
  <si>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</si>
  <si>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</si>
  <si>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</si>
  <si>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</si>
  <si>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</si>
  <si>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</si>
  <si>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</si>
  <si>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</si>
  <si>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</si>
  <si>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</si>
  <si>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</si>
  <si>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</si>
  <si>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</si>
  <si>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</si>
  <si>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</si>
  <si>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</si>
  <si>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</si>
  <si>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</si>
  <si>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</si>
  <si>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</si>
  <si>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</si>
  <si>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</si>
  <si>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</si>
  <si>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</si>
  <si>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</si>
  <si>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</si>
  <si>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</si>
  <si>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</si>
  <si>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</si>
  <si>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</si>
  <si>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</si>
  <si>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</si>
  <si>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</si>
  <si>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</si>
  <si>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</si>
  <si>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</si>
  <si>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</si>
  <si>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</si>
  <si>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</si>
  <si>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</si>
  <si>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</si>
  <si>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</si>
  <si>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</si>
  <si>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</si>
  <si>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</si>
  <si>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</si>
  <si>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</si>
  <si>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</si>
  <si>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</si>
  <si>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</si>
  <si>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</si>
  <si>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</si>
  <si>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</si>
  <si>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</si>
  <si>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</si>
  <si>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</si>
  <si>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</si>
  <si>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</si>
  <si>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</si>
  <si>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</si>
  <si>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</si>
  <si>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</si>
  <si>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</si>
  <si>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</si>
  <si>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</si>
  <si>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</si>
  <si>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</si>
  <si>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</si>
  <si>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</si>
  <si>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</si>
  <si>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</si>
  <si>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</si>
  <si>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</si>
  <si>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</si>
  <si>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</si>
  <si>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</si>
  <si>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</si>
  <si>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</si>
  <si>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</si>
  <si>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</si>
  <si>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</si>
  <si>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</si>
  <si>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</si>
  <si>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</si>
  <si>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</si>
  <si>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</si>
  <si>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</si>
  <si>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</si>
  <si>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</si>
  <si>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</si>
  <si>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</si>
  <si>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</si>
  <si>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</si>
  <si>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</si>
  <si>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</si>
  <si>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</si>
  <si>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</si>
  <si>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</si>
  <si>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</si>
  <si>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</si>
  <si>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</si>
  <si>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</si>
  <si>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</si>
  <si>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</si>
  <si>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</si>
  <si>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</si>
  <si>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</si>
  <si>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</si>
  <si>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</si>
  <si>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</si>
  <si>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</si>
  <si>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</si>
  <si>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</si>
  <si>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</si>
  <si>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</si>
  <si>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</si>
  <si>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</si>
  <si>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</si>
  <si>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</si>
  <si>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</si>
  <si>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</si>
  <si>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</si>
  <si>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</si>
  <si>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</si>
  <si>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</si>
  <si>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</si>
  <si>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</si>
  <si>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</si>
  <si>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</si>
  <si>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</si>
  <si>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</si>
  <si>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</si>
  <si>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</si>
  <si>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</si>
  <si>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</si>
  <si>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</si>
  <si>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</si>
  <si>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</si>
  <si>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</si>
  <si>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</si>
  <si>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</si>
  <si>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</si>
  <si>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</si>
  <si>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</si>
  <si>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</si>
  <si>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</si>
  <si>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</si>
  <si>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</si>
  <si>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</si>
  <si>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</si>
  <si>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</si>
  <si>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</si>
  <si>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</si>
  <si>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</si>
  <si>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</si>
  <si>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</si>
  <si>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</si>
  <si>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</si>
  <si>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</si>
  <si>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</si>
  <si>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</si>
  <si>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</si>
  <si>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</si>
  <si>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</si>
  <si>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</si>
  <si>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</si>
  <si>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</si>
  <si>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</si>
  <si>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</si>
  <si>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</si>
  <si>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</si>
  <si>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</si>
  <si>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</si>
  <si>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</si>
  <si>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</si>
  <si>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</si>
  <si>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</si>
  <si>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</si>
  <si>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</si>
  <si>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</si>
  <si>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</si>
  <si>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</si>
  <si>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</si>
  <si>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</si>
  <si>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</si>
  <si>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</si>
  <si>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</si>
  <si>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</si>
  <si>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</si>
  <si>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</si>
  <si>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</si>
  <si>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</si>
  <si>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</si>
  <si>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</si>
  <si>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</si>
  <si>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</si>
  <si>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</si>
  <si>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</si>
  <si>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</si>
  <si>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</si>
  <si>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</si>
  <si>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</si>
  <si>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</si>
  <si>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</si>
  <si>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</si>
  <si>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</si>
  <si>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</si>
  <si>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</si>
  <si>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</si>
  <si>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</si>
  <si>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</si>
  <si>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</si>
  <si>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</si>
  <si>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</si>
  <si>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</si>
  <si>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</si>
  <si>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</si>
  <si>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</si>
  <si>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</si>
  <si>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</si>
  <si>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</si>
  <si>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</si>
  <si>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</si>
  <si>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</si>
  <si>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</si>
  <si>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</si>
  <si>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</si>
  <si>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</si>
  <si>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</si>
  <si>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</si>
  <si>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</si>
  <si>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</si>
  <si>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</si>
  <si>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</si>
  <si>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</si>
  <si>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</si>
  <si>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</si>
  <si>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</si>
  <si>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</si>
  <si>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</si>
  <si>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</si>
  <si>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</si>
  <si>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</si>
  <si>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</si>
  <si>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</si>
  <si>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</si>
  <si>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</si>
  <si>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</si>
  <si>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</si>
  <si>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</si>
  <si>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</si>
  <si>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</si>
  <si>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</si>
  <si>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</si>
  <si>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</si>
  <si>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</si>
  <si>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</si>
  <si>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</si>
  <si>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</si>
  <si>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</si>
  <si>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</si>
  <si>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</si>
  <si>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</si>
  <si>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</si>
  <si>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</si>
  <si>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</si>
  <si>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</si>
  <si>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</si>
  <si>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</si>
  <si>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</si>
  <si>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</si>
  <si>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</si>
  <si>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</si>
  <si>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</si>
  <si>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</si>
  <si>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</si>
  <si>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</si>
  <si>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</si>
  <si>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</si>
  <si>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</si>
  <si>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</si>
  <si>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</si>
  <si>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</si>
  <si>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</si>
  <si>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</si>
  <si>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</si>
  <si>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</si>
  <si>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</si>
  <si>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</si>
  <si>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</si>
  <si>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</si>
  <si>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</si>
  <si>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</si>
  <si>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</si>
  <si>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</si>
  <si>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</si>
  <si>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</si>
  <si>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</si>
  <si>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</si>
  <si>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</si>
  <si>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</si>
  <si>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</si>
  <si>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</si>
  <si>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</si>
  <si>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</si>
  <si>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</si>
  <si>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</si>
  <si>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</si>
  <si>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</si>
  <si>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</si>
  <si>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</si>
  <si>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</si>
  <si>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</si>
  <si>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</si>
  <si>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</si>
  <si>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</si>
  <si>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</si>
  <si>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</si>
  <si>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</si>
  <si>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</si>
  <si>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</si>
  <si>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</si>
  <si>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</si>
  <si>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</si>
  <si>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</si>
  <si>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</si>
  <si>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</si>
  <si>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</si>
  <si>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</si>
  <si>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</si>
  <si>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</si>
  <si>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</si>
  <si>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</si>
  <si>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</si>
  <si>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</si>
  <si>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</si>
  <si>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</si>
  <si>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</si>
  <si>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</si>
  <si>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</si>
  <si>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</si>
  <si>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</si>
  <si>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</si>
  <si>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</si>
  <si>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</si>
  <si>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</si>
  <si>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</si>
  <si>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</si>
  <si>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</si>
  <si>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</si>
  <si>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</si>
  <si>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</si>
  <si>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</si>
  <si>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</si>
  <si>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</si>
  <si>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</si>
  <si>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</si>
  <si>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</si>
  <si>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</si>
  <si>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</si>
  <si>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</si>
  <si>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</si>
  <si>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</si>
  <si>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</si>
  <si>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</si>
  <si>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</si>
  <si>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</si>
  <si>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</si>
  <si>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</si>
  <si>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</si>
  <si>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</si>
  <si>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</si>
  <si>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</si>
  <si>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</si>
  <si>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</si>
  <si>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</si>
  <si>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</si>
  <si>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</si>
  <si>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</si>
  <si>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</si>
  <si>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</si>
  <si>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</si>
  <si>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</si>
  <si>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</si>
  <si>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</si>
  <si>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</si>
  <si>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</si>
  <si>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</si>
  <si>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</si>
  <si>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</si>
  <si>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</si>
  <si>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</si>
  <si>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</si>
  <si>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</si>
  <si>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</si>
  <si>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</si>
  <si>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</si>
  <si>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</si>
  <si>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</si>
  <si>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</si>
  <si>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</si>
  <si>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</si>
  <si>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</si>
  <si>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</si>
  <si>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</si>
  <si>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</si>
  <si>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</si>
  <si>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</si>
  <si>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</si>
  <si>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</si>
  <si>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</si>
  <si>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</si>
  <si>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</si>
  <si>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</si>
  <si>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</si>
  <si>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</si>
  <si>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</si>
  <si>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</si>
  <si>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</si>
  <si>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</si>
  <si>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</si>
  <si>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</si>
  <si>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</si>
  <si>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</si>
  <si>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</si>
  <si>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</si>
  <si>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</si>
  <si>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</si>
  <si>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</si>
  <si>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</si>
  <si>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</si>
  <si>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</si>
  <si>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</si>
  <si>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</si>
  <si>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</si>
  <si>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</si>
  <si>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</si>
  <si>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</si>
  <si>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</si>
  <si>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</si>
  <si>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</si>
  <si>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</si>
  <si>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</si>
  <si>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</si>
  <si>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</si>
  <si>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</si>
  <si>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</si>
  <si>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</si>
  <si>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</si>
  <si>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</si>
  <si>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</si>
  <si>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</si>
  <si>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</si>
  <si>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</si>
  <si>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</si>
  <si>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</si>
  <si>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</si>
  <si>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</si>
  <si>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</si>
  <si>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</si>
  <si>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</si>
  <si>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</si>
  <si>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</si>
  <si>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</si>
  <si>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</si>
  <si>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</si>
  <si>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</si>
  <si>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</si>
  <si>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</si>
  <si>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</si>
  <si>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</si>
  <si>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</si>
  <si>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</si>
  <si>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</si>
  <si>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</si>
  <si>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</si>
  <si>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</si>
  <si>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</si>
  <si>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</si>
  <si>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</si>
  <si>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</si>
  <si>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</si>
  <si>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</si>
  <si>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</si>
  <si>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</si>
  <si>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</si>
  <si>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</si>
  <si>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</si>
  <si>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</si>
  <si>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</si>
  <si>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</si>
  <si>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</si>
  <si>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</si>
  <si>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</si>
  <si>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</si>
  <si>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</si>
  <si>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</si>
  <si>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</si>
  <si>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</si>
  <si>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</si>
  <si>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</si>
  <si>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</si>
  <si>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</si>
  <si>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</si>
  <si>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</si>
  <si>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</si>
  <si>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</si>
  <si>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</si>
  <si>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</si>
  <si>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</si>
  <si>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</si>
  <si>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</si>
  <si>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</si>
  <si>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</si>
  <si>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</si>
  <si>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</si>
  <si>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</si>
  <si>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</si>
  <si>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</si>
  <si>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</si>
  <si>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</si>
  <si>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</si>
  <si>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</si>
  <si>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</si>
  <si>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</si>
  <si>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</si>
  <si>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</si>
  <si>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</si>
  <si>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</si>
  <si>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</si>
  <si>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</si>
  <si>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</si>
  <si>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</si>
  <si>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</si>
  <si>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</si>
  <si>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</si>
  <si>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</si>
  <si>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</si>
  <si>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</si>
  <si>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</si>
  <si>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</si>
  <si>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</si>
  <si>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</si>
  <si>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</si>
  <si>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</si>
  <si>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</si>
  <si>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</si>
  <si>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</si>
  <si>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</si>
  <si>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</si>
  <si>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</si>
  <si>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</si>
  <si>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</si>
  <si>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</si>
  <si>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</si>
  <si>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</si>
  <si>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</si>
  <si>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</si>
  <si>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</si>
  <si>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</si>
  <si>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</si>
  <si>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</si>
  <si>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</si>
  <si>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</si>
  <si>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</si>
  <si>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</si>
  <si>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</si>
  <si>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</si>
  <si>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</si>
  <si>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</si>
  <si>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</si>
  <si>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</si>
  <si>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</si>
  <si>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</si>
  <si>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</si>
  <si>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</si>
  <si>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</si>
  <si>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</si>
  <si>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</si>
  <si>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</si>
  <si>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</si>
  <si>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</si>
  <si>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</si>
  <si>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</si>
  <si>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</si>
  <si>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</si>
  <si>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</si>
  <si>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</si>
  <si>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</si>
  <si>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</si>
  <si>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</si>
  <si>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</si>
  <si>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</si>
  <si>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</si>
  <si>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</si>
  <si>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</si>
  <si>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</si>
  <si>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</si>
  <si>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</si>
  <si>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</si>
  <si>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</si>
  <si>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</si>
  <si>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</si>
  <si>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</si>
  <si>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</si>
  <si>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</si>
  <si>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</si>
  <si>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</si>
  <si>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</si>
  <si>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</si>
  <si>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</si>
  <si>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</si>
  <si>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</si>
  <si>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</si>
  <si>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</si>
  <si>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</si>
  <si>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</si>
  <si>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</si>
  <si>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</si>
  <si>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</si>
  <si>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</si>
  <si>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</si>
  <si>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</si>
  <si>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</si>
  <si>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</si>
  <si>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</si>
  <si>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</si>
  <si>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</si>
  <si>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</si>
  <si>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</si>
  <si>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</si>
  <si>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</si>
  <si>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</si>
  <si>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</si>
  <si>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</si>
  <si>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</si>
  <si>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</si>
  <si>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</si>
  <si>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</si>
  <si>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</si>
  <si>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</si>
  <si>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</si>
  <si>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</si>
  <si>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</si>
  <si>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</si>
  <si>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</si>
  <si>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</si>
  <si>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</si>
  <si>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</si>
  <si>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</si>
  <si>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</si>
  <si>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</si>
  <si>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</si>
  <si>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</si>
  <si>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</si>
  <si>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</si>
  <si>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</si>
  <si>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</si>
  <si>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</si>
  <si>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</si>
  <si>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</si>
  <si>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</si>
  <si>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</si>
  <si>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</si>
  <si>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</si>
  <si>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</si>
  <si>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</si>
  <si>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</si>
  <si>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</si>
  <si>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</si>
  <si>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</si>
  <si>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</si>
  <si>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</si>
  <si>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</si>
  <si>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</si>
  <si>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</si>
  <si>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</si>
  <si>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</si>
  <si>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</si>
  <si>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</si>
  <si>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</si>
  <si>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</si>
  <si>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</si>
  <si>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</si>
  <si>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</si>
  <si>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</si>
  <si>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</si>
  <si>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</si>
  <si>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</si>
  <si>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</si>
  <si>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</si>
  <si>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</si>
  <si>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</si>
  <si>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</si>
  <si>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</si>
  <si>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</si>
  <si>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</si>
  <si>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</si>
  <si>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</si>
  <si>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</si>
  <si>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</si>
  <si>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</si>
  <si>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</si>
  <si>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</si>
  <si>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</si>
  <si>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</si>
  <si>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</si>
  <si>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</si>
  <si>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</si>
  <si>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</si>
  <si>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</si>
  <si>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</si>
  <si>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</si>
  <si>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</si>
  <si>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</si>
  <si>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</si>
  <si>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</si>
  <si>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</si>
  <si>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</si>
  <si>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</si>
  <si>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</si>
  <si>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</si>
  <si>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</si>
  <si>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</si>
  <si>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</si>
  <si>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</si>
  <si>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</si>
  <si>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</si>
  <si>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</si>
  <si>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</si>
  <si>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</si>
  <si>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</si>
  <si>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</si>
  <si>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</si>
  <si>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</si>
  <si>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</si>
  <si>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</si>
  <si>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</si>
  <si>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</si>
  <si>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</si>
  <si>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</si>
  <si>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</si>
  <si>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</si>
  <si>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</si>
  <si>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</si>
  <si>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</si>
  <si>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</si>
  <si>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</si>
  <si>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</si>
  <si>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</si>
  <si>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</si>
  <si>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</si>
  <si>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</si>
  <si>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</si>
  <si>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</si>
  <si>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</si>
  <si>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</si>
  <si>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</si>
  <si>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</si>
  <si>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</si>
  <si>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</si>
  <si>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</si>
  <si>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</si>
  <si>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</si>
  <si>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</si>
  <si>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</si>
  <si>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</si>
  <si>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</si>
  <si>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</si>
  <si>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</si>
  <si>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</si>
  <si>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</si>
  <si>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</si>
  <si>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</si>
  <si>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</si>
  <si>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</si>
  <si>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</si>
  <si>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</si>
  <si>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</si>
  <si>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</si>
  <si>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</si>
  <si>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</si>
  <si>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</si>
  <si>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</si>
  <si>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</si>
  <si>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</si>
  <si>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</si>
  <si>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</si>
  <si>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</si>
  <si>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</si>
  <si>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</si>
  <si>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</si>
  <si>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</si>
  <si>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</si>
  <si>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</si>
  <si>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</si>
  <si>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</si>
  <si>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</si>
  <si>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</si>
  <si>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</si>
  <si>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</si>
  <si>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</si>
  <si>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</si>
  <si>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</si>
  <si>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</si>
  <si>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</si>
  <si>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</si>
  <si>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</si>
  <si>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</si>
  <si>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</si>
  <si>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</si>
  <si>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</si>
  <si>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</si>
  <si>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</si>
  <si>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</si>
  <si>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</si>
  <si>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</si>
  <si>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</si>
  <si>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</si>
  <si>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</si>
  <si>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</si>
  <si>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</si>
  <si>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</si>
  <si>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</si>
  <si>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</si>
  <si>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</si>
  <si>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</si>
  <si>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</si>
  <si>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</si>
  <si>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</si>
  <si>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</si>
  <si>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</si>
  <si>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</si>
  <si>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</si>
  <si>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</si>
  <si>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</si>
  <si>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</si>
  <si>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</si>
  <si>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</si>
  <si>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</si>
  <si>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</si>
  <si>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</si>
  <si>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</si>
  <si>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</si>
  <si>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</si>
  <si>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</si>
  <si>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</si>
  <si>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</si>
  <si>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</si>
  <si>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</si>
  <si>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</si>
  <si>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</si>
  <si>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</si>
  <si>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</si>
  <si>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</si>
  <si>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</si>
  <si>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</si>
  <si>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</si>
  <si>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</si>
  <si>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</si>
  <si>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</si>
  <si>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</si>
  <si>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</si>
  <si>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</si>
  <si>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</si>
  <si>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</si>
  <si>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</si>
  <si>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</si>
  <si>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</si>
  <si>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</si>
  <si>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</si>
  <si>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</si>
  <si>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</si>
  <si>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</si>
  <si>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</si>
  <si>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</si>
  <si>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</si>
  <si>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</si>
  <si>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</si>
  <si>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</si>
  <si>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</si>
  <si>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</si>
  <si>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</si>
  <si>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</si>
  <si>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</si>
  <si>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</si>
  <si>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</si>
  <si>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</si>
  <si>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</si>
  <si>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</si>
  <si>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</si>
  <si>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</si>
  <si>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</si>
  <si>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</si>
  <si>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</si>
  <si>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</si>
  <si>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</si>
  <si>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</si>
  <si>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</si>
  <si>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</si>
  <si>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</si>
  <si>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</si>
  <si>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</si>
  <si>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</si>
  <si>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</si>
  <si>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</si>
  <si>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</si>
  <si>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</si>
  <si>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</si>
  <si>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</si>
  <si>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</si>
  <si>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</si>
  <si>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</si>
  <si>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</si>
  <si>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</si>
  <si>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</si>
  <si>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</si>
  <si>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</si>
  <si>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</si>
  <si>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</si>
  <si>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</si>
  <si>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</si>
  <si>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</si>
  <si>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</si>
  <si>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</si>
  <si>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</si>
  <si>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</si>
  <si>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</si>
  <si>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</si>
  <si>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</si>
  <si>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</si>
  <si>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</si>
  <si>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</si>
  <si>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</si>
  <si>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</si>
  <si>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</si>
  <si>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</si>
  <si>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</si>
  <si>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</si>
  <si>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</si>
  <si>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</si>
  <si>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</si>
  <si>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</si>
  <si>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</si>
  <si>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</si>
  <si>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</si>
  <si>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</si>
  <si>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</si>
  <si>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</si>
  <si>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</si>
  <si>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</si>
  <si>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</si>
  <si>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</si>
  <si>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</si>
  <si>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</si>
  <si>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</si>
  <si>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</si>
  <si>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</si>
  <si>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</si>
  <si>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</si>
  <si>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</si>
  <si>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</si>
  <si>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</si>
  <si>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</si>
  <si>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</si>
  <si>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</si>
  <si>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</si>
  <si>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</si>
  <si>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</si>
  <si>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</si>
  <si>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</si>
  <si>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</si>
  <si>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</si>
  <si>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</si>
  <si>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</si>
  <si>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</si>
  <si>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</si>
  <si>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</si>
  <si>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</si>
  <si>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</si>
  <si>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</si>
  <si>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</si>
  <si>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</si>
  <si>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</si>
  <si>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</si>
  <si>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</si>
  <si>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</si>
  <si>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</si>
  <si>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</si>
  <si>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</si>
  <si>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</si>
  <si>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</si>
  <si>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</si>
  <si>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</si>
  <si>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</si>
  <si>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</si>
  <si>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</si>
  <si>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</si>
  <si>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</si>
  <si>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</si>
  <si>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</si>
  <si>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</si>
  <si>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</si>
  <si>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</si>
  <si>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</si>
  <si>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</si>
  <si>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</si>
  <si>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</si>
  <si>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</si>
  <si>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</si>
  <si>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</si>
  <si>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</si>
  <si>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</si>
  <si>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</si>
  <si>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</si>
  <si>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</si>
  <si>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</si>
  <si>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</si>
  <si>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</si>
  <si>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</si>
  <si>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</si>
  <si>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</si>
  <si>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</si>
  <si>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</si>
  <si>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</si>
  <si>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</si>
  <si>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</si>
  <si>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</si>
  <si>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</si>
  <si>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</si>
  <si>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</si>
  <si>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</si>
  <si>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</si>
  <si>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</si>
  <si>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</si>
  <si>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</si>
  <si>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</si>
  <si>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</si>
  <si>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</si>
  <si>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</si>
  <si>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</si>
  <si>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</si>
  <si>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</si>
  <si>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</si>
  <si>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</si>
  <si>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</si>
  <si>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</si>
  <si>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</si>
  <si>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</si>
  <si>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</si>
  <si>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</si>
  <si>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</si>
  <si>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</si>
  <si>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</si>
  <si>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</si>
  <si>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</si>
  <si>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</si>
  <si>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</si>
  <si>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</si>
  <si>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</si>
  <si>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</si>
  <si>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</si>
  <si>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</si>
  <si>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</si>
  <si>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</si>
  <si>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</si>
  <si>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</si>
  <si>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</si>
  <si>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</si>
  <si>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</si>
  <si>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</si>
  <si>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</si>
  <si>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</si>
  <si>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</si>
  <si>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</si>
  <si>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</si>
  <si>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</si>
  <si>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</si>
  <si>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</si>
  <si>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</si>
  <si>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</si>
  <si>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</si>
  <si>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</si>
  <si>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</si>
  <si>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</si>
  <si>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</si>
  <si>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</si>
  <si>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</si>
  <si>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</si>
  <si>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</si>
  <si>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</si>
  <si>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</si>
  <si>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</si>
  <si>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</si>
  <si>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</si>
  <si>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</si>
  <si>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</si>
  <si>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</si>
  <si>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</si>
  <si>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</si>
  <si>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</si>
  <si>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</si>
  <si>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</si>
  <si>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</si>
  <si>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</si>
  <si>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</si>
  <si>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</si>
  <si>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</si>
  <si>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</si>
  <si>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</si>
  <si>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</si>
  <si>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</si>
  <si>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</si>
  <si>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</si>
  <si>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</si>
  <si>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</si>
  <si>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</si>
  <si>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</si>
  <si>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</si>
  <si>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</si>
  <si>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</si>
  <si>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</si>
  <si>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</si>
  <si>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</si>
  <si>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</si>
  <si>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</si>
  <si>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</si>
  <si>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</si>
  <si>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</si>
  <si>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</si>
  <si>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</si>
  <si>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</si>
  <si>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</si>
  <si>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</si>
  <si>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</si>
  <si>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</si>
  <si>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</si>
  <si>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</si>
  <si>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</si>
  <si>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</si>
  <si>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</si>
  <si>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</si>
  <si>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</si>
  <si>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</si>
  <si>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</si>
  <si>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</si>
  <si>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</si>
  <si>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</si>
  <si>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</si>
  <si>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</si>
  <si>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</si>
  <si>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</si>
  <si>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</si>
  <si>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</si>
  <si>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</si>
  <si>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</si>
  <si>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</si>
  <si>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</si>
  <si>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</si>
  <si>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</si>
  <si>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</si>
  <si>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</si>
  <si>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</si>
  <si>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</si>
  <si>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</si>
  <si>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</si>
  <si>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</si>
  <si>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</si>
  <si>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</si>
  <si>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</si>
  <si>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</si>
  <si>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</si>
  <si>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</si>
  <si>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</si>
  <si>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</si>
  <si>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</si>
  <si>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</si>
  <si>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</si>
  <si>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</si>
  <si>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</si>
  <si>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</si>
  <si>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</si>
  <si>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</si>
  <si>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</si>
  <si>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</si>
  <si>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</si>
  <si>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</si>
  <si>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</si>
  <si>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</si>
  <si>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</si>
  <si>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</si>
  <si>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</si>
  <si>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</si>
  <si>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</si>
  <si>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</si>
  <si>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</si>
  <si>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</si>
  <si>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</si>
  <si>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</si>
  <si>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</si>
  <si>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</si>
  <si>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</si>
  <si>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</si>
  <si>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</si>
  <si>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</si>
  <si>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</si>
  <si>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</si>
  <si>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</si>
  <si>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</si>
  <si>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</si>
  <si>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</si>
  <si>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</si>
  <si>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</si>
  <si>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</si>
  <si>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</si>
  <si>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</si>
  <si>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</si>
  <si>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</si>
  <si>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</si>
  <si>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</si>
  <si>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</si>
  <si>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</si>
  <si>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</si>
  <si>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</si>
  <si>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</si>
  <si>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</si>
  <si>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</si>
  <si>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</si>
  <si>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</si>
  <si>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</si>
  <si>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</si>
  <si>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</si>
  <si>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</si>
  <si>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</si>
  <si>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</si>
  <si>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</si>
  <si>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</si>
  <si>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</si>
  <si>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</si>
  <si>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</si>
  <si>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</si>
  <si>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</si>
  <si>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</si>
  <si>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</si>
  <si>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</si>
  <si>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</si>
  <si>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</si>
  <si>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</si>
  <si>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</si>
  <si>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</si>
  <si>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</si>
  <si>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</si>
  <si>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</si>
  <si>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</si>
  <si>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</si>
  <si>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</si>
  <si>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</si>
  <si>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</si>
  <si>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</si>
  <si>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</si>
  <si>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</si>
  <si>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</si>
  <si>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</si>
  <si>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</si>
  <si>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</si>
  <si>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</si>
  <si>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</si>
  <si>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</si>
  <si>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</si>
  <si>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</si>
  <si>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</si>
  <si>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</si>
  <si>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</si>
  <si>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</si>
  <si>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</si>
  <si>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</si>
  <si>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</si>
  <si>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</si>
  <si>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</si>
  <si>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</si>
  <si>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</si>
  <si>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</si>
  <si>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</si>
  <si>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</si>
  <si>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</si>
  <si>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</si>
  <si>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</si>
  <si>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</si>
  <si>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</si>
  <si>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</si>
  <si>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</si>
  <si>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</si>
  <si>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</si>
  <si>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</si>
  <si>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</si>
  <si>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</si>
  <si>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</si>
  <si>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</si>
  <si>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</si>
  <si>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</si>
  <si>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</si>
  <si>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</si>
  <si>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</si>
  <si>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</si>
  <si>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</si>
  <si>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</si>
  <si>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</si>
  <si>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</si>
  <si>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</si>
  <si>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</si>
  <si>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</si>
  <si>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</si>
  <si>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</si>
  <si>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</si>
  <si>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</si>
  <si>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</si>
  <si>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</si>
  <si>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</si>
  <si>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</si>
  <si>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</si>
  <si>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</si>
  <si>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</si>
  <si>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</si>
  <si>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</si>
  <si>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</si>
  <si>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</si>
  <si>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</si>
  <si>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</si>
  <si>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</si>
  <si>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</si>
  <si>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</si>
  <si>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</si>
  <si>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</si>
  <si>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</si>
  <si>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</si>
  <si>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</si>
  <si>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</si>
  <si>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</si>
  <si>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</si>
  <si>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</si>
  <si>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</si>
  <si>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</si>
  <si>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</si>
  <si>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</si>
  <si>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</si>
  <si>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</si>
  <si>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</si>
  <si>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</si>
  <si>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</si>
  <si>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</si>
  <si>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</si>
  <si>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</si>
  <si>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</si>
  <si>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</si>
  <si>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</si>
  <si>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</si>
  <si>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</si>
  <si>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</si>
  <si>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</si>
  <si>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</si>
  <si>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</si>
  <si>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</si>
  <si>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</si>
  <si>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</si>
  <si>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</si>
  <si>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</si>
  <si>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</si>
  <si>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</si>
  <si>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</si>
  <si>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</si>
  <si>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</si>
  <si>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</si>
  <si>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</si>
  <si>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</si>
  <si>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</si>
  <si>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</si>
  <si>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</si>
  <si>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</si>
  <si>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</si>
  <si>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</si>
  <si>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</si>
  <si>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</si>
  <si>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</si>
  <si>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</si>
  <si>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</si>
  <si>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</si>
  <si>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</si>
  <si>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</si>
  <si>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</si>
  <si>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</si>
  <si>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</si>
  <si>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</si>
  <si>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</si>
  <si>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</si>
  <si>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</si>
  <si>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</si>
  <si>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</si>
  <si>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</si>
  <si>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</si>
  <si>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</si>
  <si>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</si>
  <si>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</si>
  <si>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</si>
  <si>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</si>
  <si>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</si>
  <si>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</si>
  <si>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</si>
  <si>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</si>
  <si>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</si>
  <si>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</si>
  <si>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</si>
  <si>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</si>
  <si>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</si>
  <si>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</si>
  <si>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</si>
  <si>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</si>
  <si>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</si>
  <si>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</si>
  <si>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</si>
  <si>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</si>
  <si>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</si>
  <si>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</si>
  <si>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</si>
  <si>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</si>
  <si>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</si>
  <si>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</si>
  <si>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</si>
  <si>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</si>
  <si>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</si>
  <si>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</si>
  <si>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</si>
  <si>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</si>
  <si>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</si>
  <si>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</si>
  <si>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</si>
  <si>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</si>
  <si>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</si>
  <si>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</si>
  <si>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</si>
  <si>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</si>
  <si>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</si>
  <si>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</si>
  <si>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</si>
  <si>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</si>
  <si>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</si>
  <si>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</si>
  <si>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</si>
  <si>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</si>
  <si>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</si>
  <si>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</si>
  <si>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</si>
  <si>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</si>
  <si>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</si>
  <si>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</si>
  <si>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</si>
  <si>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</si>
  <si>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</si>
  <si>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</si>
  <si>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</si>
  <si>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</si>
  <si>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</si>
  <si>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</si>
  <si>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</si>
  <si>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</si>
  <si>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</si>
  <si>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</si>
  <si>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</si>
  <si>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</si>
  <si>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</si>
  <si>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</si>
  <si>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</si>
  <si>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</si>
  <si>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</si>
  <si>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</si>
  <si>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</si>
  <si>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</si>
  <si>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</si>
  <si>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</si>
  <si>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</si>
  <si>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</si>
  <si>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</si>
  <si>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</si>
  <si>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</si>
  <si>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</si>
  <si>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</si>
  <si>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</si>
  <si>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</si>
  <si>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</si>
  <si>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</si>
  <si>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</si>
  <si>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</si>
  <si>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</si>
  <si>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</si>
  <si>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</si>
  <si>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</si>
  <si>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</si>
  <si>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</si>
  <si>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</si>
  <si>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</si>
  <si>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</si>
  <si>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</si>
  <si>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</si>
  <si>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</si>
  <si>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</si>
  <si>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</si>
  <si>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</si>
  <si>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</si>
  <si>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</si>
  <si>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</si>
  <si>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</si>
  <si>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</si>
  <si>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</si>
  <si>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</si>
  <si>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</si>
  <si>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</si>
  <si>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</si>
  <si>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</si>
  <si>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</si>
  <si>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</si>
  <si>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</si>
  <si>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</si>
  <si>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</si>
  <si>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</si>
  <si>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</si>
  <si>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</si>
  <si>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</si>
  <si>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</si>
  <si>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</si>
  <si>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</si>
  <si>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</si>
  <si>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</si>
  <si>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</si>
  <si>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</si>
  <si>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</si>
  <si>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</si>
  <si>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</si>
  <si>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</si>
  <si>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</si>
  <si>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</si>
  <si>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</si>
  <si>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</si>
  <si>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</si>
  <si>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</si>
  <si>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</si>
  <si>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</si>
  <si>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</si>
  <si>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</si>
  <si>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</si>
  <si>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</si>
  <si>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</si>
  <si>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</si>
  <si>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</si>
  <si>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</si>
  <si>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</si>
  <si>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</si>
  <si>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</si>
  <si>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</si>
  <si>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</si>
  <si>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</si>
  <si>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</si>
  <si>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</si>
  <si>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</si>
  <si>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</si>
  <si>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</si>
  <si>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</si>
  <si>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</si>
  <si>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</si>
  <si>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</si>
  <si>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</si>
  <si>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</si>
  <si>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</si>
  <si>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</si>
  <si>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</si>
  <si>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</si>
  <si>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</si>
  <si>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</si>
  <si>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</si>
  <si>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</si>
  <si>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</si>
  <si>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</si>
  <si>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</si>
  <si>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</si>
  <si>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</si>
  <si>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</si>
  <si>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</si>
  <si>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</si>
  <si>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</si>
  <si>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</si>
  <si>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</si>
  <si>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</si>
  <si>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</si>
  <si>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</si>
  <si>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</si>
  <si>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</si>
  <si>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</si>
  <si>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</si>
  <si>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</si>
  <si>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</si>
  <si>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</si>
  <si>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</si>
  <si>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</si>
  <si>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</si>
  <si>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</si>
  <si>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</si>
  <si>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</si>
  <si>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</si>
  <si>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</si>
  <si>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</si>
  <si>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</si>
  <si>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</si>
  <si>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</si>
  <si>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</si>
  <si>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</si>
  <si>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</si>
  <si>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</si>
  <si>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</si>
  <si>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</si>
  <si>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</si>
  <si>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</si>
  <si>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</si>
  <si>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</si>
  <si>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</si>
  <si>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</si>
  <si>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</si>
  <si>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</si>
  <si>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</si>
  <si>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</si>
  <si>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</si>
  <si>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</si>
  <si>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</si>
  <si>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</si>
  <si>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</si>
  <si>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</si>
  <si>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</si>
  <si>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</si>
  <si>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</si>
  <si>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</si>
  <si>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</si>
  <si>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</si>
  <si>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</si>
  <si>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</si>
  <si>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</si>
  <si>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</si>
  <si>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</si>
  <si>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</si>
  <si>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</si>
  <si>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</si>
  <si>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</si>
  <si>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</si>
  <si>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</si>
  <si>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</si>
  <si>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</si>
  <si>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</si>
  <si>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</si>
  <si>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</si>
  <si>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</si>
  <si>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</si>
  <si>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</si>
  <si>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</si>
  <si>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</si>
  <si>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</si>
  <si>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</si>
  <si>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</si>
  <si>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</si>
  <si>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</si>
  <si>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</si>
  <si>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</si>
  <si>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</si>
  <si>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</si>
  <si>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</si>
  <si>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</si>
  <si>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</si>
  <si>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</si>
  <si>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</si>
  <si>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</si>
  <si>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</si>
  <si>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</si>
  <si>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</si>
  <si>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</si>
  <si>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</si>
  <si>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</si>
  <si>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</si>
  <si>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</si>
  <si>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</si>
  <si>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</si>
  <si>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</si>
  <si>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</si>
  <si>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</si>
  <si>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</si>
  <si>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</si>
  <si>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</si>
  <si>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</si>
  <si>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</si>
  <si>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</si>
  <si>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</si>
  <si>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</si>
  <si>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</si>
  <si>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</si>
  <si>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</si>
  <si>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</si>
  <si>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</si>
  <si>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</si>
  <si>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</si>
  <si>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</si>
  <si>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</si>
  <si>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</si>
  <si>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</si>
  <si>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</si>
  <si>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</si>
  <si>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</si>
  <si>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</si>
  <si>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</si>
  <si>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</si>
  <si>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</si>
  <si>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</si>
  <si>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</si>
  <si>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</si>
  <si>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</si>
  <si>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</si>
  <si>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</si>
  <si>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</si>
  <si>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</si>
  <si>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</si>
  <si>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</si>
  <si>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</si>
  <si>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</si>
  <si>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</si>
  <si>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</si>
  <si>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</si>
  <si>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</si>
  <si>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</si>
  <si>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</si>
  <si>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</si>
  <si>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</si>
  <si>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</si>
  <si>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</si>
  <si>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</si>
  <si>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</si>
  <si>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</si>
  <si>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</si>
  <si>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</si>
  <si>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</si>
  <si>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</si>
  <si>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</si>
  <si>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</si>
  <si>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</si>
  <si>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</si>
  <si>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</si>
  <si>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</si>
  <si>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</si>
  <si>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</si>
  <si>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</si>
  <si>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</si>
  <si>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</si>
  <si>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</si>
  <si>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</si>
  <si>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</si>
  <si>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</si>
  <si>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</si>
  <si>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</si>
  <si>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</si>
  <si>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</si>
  <si>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</si>
  <si>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</si>
  <si>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</si>
  <si>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</si>
  <si>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</si>
  <si>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</si>
  <si>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</si>
  <si>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</si>
  <si>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</si>
  <si>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</si>
  <si>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</si>
  <si>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</si>
  <si>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</si>
  <si>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</si>
  <si>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</si>
  <si>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</si>
  <si>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</si>
  <si>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</si>
  <si>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</si>
  <si>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</si>
  <si>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</si>
  <si>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</si>
  <si>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</si>
  <si>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</si>
  <si>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</si>
  <si>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</si>
  <si>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</si>
  <si>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</si>
  <si>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</si>
  <si>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</si>
  <si>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</si>
  <si>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</si>
  <si>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</si>
  <si>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</si>
  <si>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</si>
  <si>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</si>
  <si>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</si>
  <si>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</si>
  <si>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</si>
  <si>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</si>
  <si>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</si>
  <si>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</si>
  <si>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</si>
  <si>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</si>
  <si>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</si>
  <si>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</si>
  <si>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</si>
  <si>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</si>
  <si>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</si>
  <si>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</si>
  <si>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</si>
  <si>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</si>
  <si>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</si>
  <si>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</si>
  <si>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</si>
  <si>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</si>
  <si>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</si>
  <si>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</si>
  <si>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</si>
  <si>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</si>
  <si>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</si>
  <si>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</si>
  <si>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</si>
  <si>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</si>
  <si>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</si>
  <si>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</si>
  <si>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</si>
  <si>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</si>
  <si>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</si>
  <si>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</si>
  <si>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</si>
  <si>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</si>
  <si>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</si>
  <si>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</si>
  <si>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</si>
  <si>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</si>
  <si>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</si>
  <si>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</si>
  <si>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</si>
  <si>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</si>
  <si>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</si>
  <si>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</si>
  <si>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</si>
  <si>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</si>
  <si>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</si>
  <si>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</si>
  <si>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</si>
  <si>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</si>
  <si>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</si>
  <si>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</si>
  <si>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</si>
  <si>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</si>
  <si>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</si>
  <si>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</si>
  <si>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</si>
  <si>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</si>
  <si>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</si>
  <si>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</si>
  <si>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</si>
  <si>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</si>
  <si>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</si>
  <si>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</si>
  <si>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</si>
  <si>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</si>
  <si>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</si>
  <si>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</si>
  <si>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</si>
  <si>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</si>
  <si>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</si>
  <si>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</si>
  <si>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</si>
  <si>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</si>
  <si>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</si>
  <si>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</si>
  <si>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</si>
  <si>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</si>
  <si>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</si>
  <si>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</si>
  <si>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</si>
  <si>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</si>
  <si>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</si>
  <si>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</si>
  <si>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</si>
  <si>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</si>
  <si>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</si>
  <si>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</si>
  <si>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</si>
  <si>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</si>
  <si>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</si>
  <si>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</si>
  <si>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</si>
  <si>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</si>
  <si>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</si>
  <si>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</si>
  <si>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</si>
  <si>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</si>
  <si>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</si>
  <si>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</si>
  <si>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</si>
  <si>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</si>
  <si>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</si>
  <si>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</si>
  <si>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</si>
  <si>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</si>
  <si>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</si>
  <si>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</si>
  <si>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</si>
  <si>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</si>
  <si>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</si>
  <si>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</si>
  <si>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</si>
  <si>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</si>
  <si>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</si>
  <si>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</si>
  <si>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</si>
  <si>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</si>
  <si>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</si>
  <si>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</si>
  <si>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</si>
  <si>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</si>
  <si>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</si>
  <si>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</si>
  <si>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</si>
  <si>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</si>
  <si>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</si>
  <si>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</si>
  <si>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</si>
  <si>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</si>
  <si>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</si>
  <si>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</si>
  <si>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</si>
  <si>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</si>
  <si>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</si>
  <si>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</si>
  <si>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</si>
  <si>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</si>
  <si>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</si>
  <si>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</si>
  <si>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</si>
  <si>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</si>
  <si>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</si>
  <si>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</si>
  <si>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</si>
  <si>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</si>
  <si>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</si>
  <si>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</si>
  <si>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</si>
  <si>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</si>
  <si>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</si>
  <si>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</si>
  <si>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</si>
  <si>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</si>
  <si>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</si>
  <si>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</si>
  <si>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</si>
  <si>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</si>
  <si>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</si>
  <si>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</si>
  <si>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</si>
  <si>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</si>
  <si>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</si>
  <si>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</si>
  <si>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</si>
  <si>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</si>
  <si>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</si>
  <si>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</si>
  <si>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</si>
  <si>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</si>
  <si>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</si>
  <si>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</si>
  <si>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</si>
  <si>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</si>
  <si>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</si>
  <si>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</si>
  <si>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</si>
  <si>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</si>
  <si>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</si>
  <si>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</si>
  <si>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</si>
  <si>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</si>
  <si>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</si>
  <si>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</si>
  <si>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</si>
  <si>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</si>
  <si>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</si>
  <si>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</si>
  <si>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</si>
  <si>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</si>
  <si>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</si>
  <si>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</si>
  <si>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</si>
  <si>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</si>
  <si>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</si>
  <si>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</si>
  <si>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</si>
  <si>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</si>
  <si>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</si>
  <si>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</si>
  <si>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</si>
  <si>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</si>
  <si>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</si>
  <si>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</si>
  <si>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</si>
  <si>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</si>
  <si>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</si>
  <si>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</si>
  <si>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</si>
  <si>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</si>
  <si>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</si>
  <si>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</si>
  <si>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</si>
  <si>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</si>
  <si>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</si>
  <si>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</si>
  <si>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</si>
  <si>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</si>
  <si>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</si>
  <si>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</si>
  <si>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</si>
  <si>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</si>
  <si>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</si>
  <si>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</si>
  <si>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</si>
  <si>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</si>
  <si>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</si>
  <si>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</si>
  <si>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</si>
  <si>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</si>
  <si>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</si>
  <si>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</si>
  <si>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</si>
  <si>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</si>
  <si>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</si>
  <si>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</si>
  <si>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</si>
  <si>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</si>
  <si>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</si>
  <si>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</si>
  <si>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</si>
  <si>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</si>
  <si>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</si>
  <si>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</si>
  <si>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</si>
  <si>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</si>
  <si>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</si>
  <si>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</si>
  <si>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</si>
  <si>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</si>
  <si>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</si>
  <si>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</si>
  <si>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</si>
  <si>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</si>
  <si>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</si>
  <si>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</si>
  <si>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</si>
  <si>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</si>
  <si>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</si>
  <si>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</si>
  <si>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</si>
  <si>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</si>
  <si>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</si>
  <si>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</si>
  <si>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</si>
  <si>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</si>
  <si>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</si>
  <si>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</si>
  <si>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</si>
  <si>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</si>
  <si>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</si>
  <si>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</si>
  <si>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</si>
  <si>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</si>
  <si>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</si>
  <si>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</si>
  <si>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</si>
  <si>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</si>
  <si>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</si>
  <si>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</si>
  <si>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</si>
  <si>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</si>
  <si>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</si>
  <si>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</si>
  <si>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</si>
  <si>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</si>
  <si>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</si>
  <si>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</si>
  <si>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</si>
  <si>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</si>
  <si>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</si>
  <si>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</si>
  <si>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</si>
  <si>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</si>
  <si>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</si>
  <si>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</si>
  <si>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</si>
  <si>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</si>
  <si>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</si>
  <si>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</si>
  <si>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</si>
  <si>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</si>
  <si>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</si>
  <si>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</si>
  <si>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</si>
  <si>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</si>
  <si>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</si>
  <si>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</si>
  <si>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</si>
  <si>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</si>
  <si>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</si>
  <si>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</si>
  <si>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</si>
  <si>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</si>
  <si>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</si>
  <si>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</si>
  <si>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</si>
  <si>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</si>
  <si>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</si>
  <si>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</si>
  <si>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</si>
  <si>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</si>
  <si>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</si>
  <si>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</si>
  <si>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</si>
  <si>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</si>
  <si>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</si>
  <si>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</si>
  <si>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</si>
  <si>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</si>
  <si>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</si>
  <si>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</si>
  <si>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</si>
  <si>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</si>
  <si>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</si>
  <si>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</si>
  <si>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</si>
  <si>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</si>
  <si>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</si>
  <si>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</si>
  <si>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</si>
  <si>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</si>
  <si>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</si>
  <si>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</si>
  <si>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</si>
  <si>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</si>
  <si>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</si>
  <si>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</si>
  <si>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</si>
  <si>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</si>
  <si>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</si>
  <si>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</si>
  <si>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</si>
  <si>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</si>
  <si>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</si>
  <si>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</si>
  <si>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</si>
  <si>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</si>
  <si>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</si>
  <si>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</si>
  <si>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</si>
  <si>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</si>
  <si>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</si>
  <si>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</si>
  <si>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</si>
  <si>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</si>
  <si>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</si>
  <si>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</si>
  <si>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</si>
  <si>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</si>
  <si>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</si>
  <si>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</si>
  <si>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</si>
  <si>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</si>
  <si>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</si>
  <si>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</si>
  <si>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</si>
  <si>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</si>
  <si>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</si>
  <si>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</si>
  <si>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</si>
  <si>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</si>
  <si>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</si>
  <si>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</si>
  <si>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</si>
  <si>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</si>
  <si>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</si>
  <si>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</si>
  <si>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</si>
  <si>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</si>
  <si>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</si>
  <si>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</si>
  <si>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</si>
  <si>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</si>
  <si>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</si>
  <si>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</si>
  <si>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</si>
  <si>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</si>
  <si>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</si>
  <si>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</si>
  <si>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</si>
  <si>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</si>
  <si>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</si>
  <si>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</si>
  <si>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</si>
  <si>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</si>
  <si>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</si>
  <si>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</si>
  <si>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</si>
  <si>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</si>
  <si>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</si>
  <si>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</si>
  <si>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</si>
  <si>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</si>
  <si>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</si>
  <si>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</si>
  <si>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</si>
  <si>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</si>
  <si>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</si>
  <si>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</si>
  <si>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</si>
  <si>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</si>
  <si>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</si>
  <si>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</si>
  <si>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</si>
  <si>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</si>
  <si>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</si>
  <si>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</si>
  <si>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</si>
  <si>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</si>
  <si>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</si>
  <si>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</si>
  <si>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</si>
  <si>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</si>
  <si>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</si>
  <si>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</si>
  <si>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</si>
  <si>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</si>
  <si>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</si>
  <si>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</si>
  <si>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</si>
  <si>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</si>
  <si>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</si>
  <si>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</si>
  <si>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</si>
  <si>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</si>
  <si>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</si>
  <si>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</si>
  <si>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</si>
  <si>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</si>
  <si>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</si>
  <si>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</si>
  <si>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</si>
  <si>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</si>
  <si>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</si>
  <si>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</si>
  <si>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</si>
  <si>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</si>
  <si>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</si>
  <si>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</si>
  <si>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</si>
  <si>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</si>
  <si>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</si>
  <si>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</si>
  <si>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</si>
  <si>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</si>
  <si>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</si>
  <si>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</si>
  <si>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</si>
  <si>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</si>
  <si>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</si>
  <si>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</si>
  <si>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</si>
  <si>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</si>
  <si>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</si>
  <si>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</si>
  <si>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</si>
  <si>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</si>
  <si>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</si>
  <si>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</si>
  <si>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</si>
  <si>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</si>
  <si>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</si>
  <si>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</si>
  <si>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</si>
  <si>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</si>
  <si>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</si>
  <si>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</si>
  <si>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</si>
  <si>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</si>
  <si>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</si>
  <si>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</si>
  <si>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</si>
  <si>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</si>
  <si>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</si>
  <si>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</si>
  <si>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</si>
  <si>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</si>
  <si>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</si>
  <si>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</si>
  <si>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</si>
  <si>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</si>
  <si>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</si>
  <si>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</si>
  <si>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</si>
  <si>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</si>
  <si>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</si>
  <si>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</si>
  <si>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</si>
  <si>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</si>
  <si>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</si>
  <si>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</si>
  <si>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</si>
  <si>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</si>
  <si>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</si>
  <si>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</si>
  <si>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</si>
  <si>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</si>
  <si>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</si>
  <si>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</si>
  <si>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</si>
  <si>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</si>
  <si>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</si>
  <si>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</si>
  <si>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</si>
  <si>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</si>
  <si>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</si>
  <si>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</si>
  <si>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</si>
  <si>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</si>
  <si>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</si>
  <si>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</si>
  <si>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</si>
  <si>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</si>
  <si>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</si>
  <si>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</si>
  <si>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</si>
  <si>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</si>
  <si>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</si>
  <si>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</si>
  <si>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</si>
  <si>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</si>
  <si>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</si>
  <si>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</si>
  <si>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</si>
  <si>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</si>
  <si>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</si>
  <si>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</si>
  <si>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</si>
  <si>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</si>
  <si>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</si>
  <si>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</si>
  <si>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</si>
  <si>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</si>
  <si>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</si>
  <si>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</si>
  <si>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</si>
  <si>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</si>
  <si>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</si>
  <si>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</si>
  <si>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</si>
  <si>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</si>
  <si>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</si>
  <si>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</si>
  <si>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</si>
  <si>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</si>
  <si>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</si>
  <si>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</si>
  <si>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</si>
  <si>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</si>
  <si>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</si>
  <si>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</si>
  <si>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</si>
  <si>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</si>
  <si>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</si>
  <si>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</si>
  <si>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</si>
  <si>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</si>
  <si>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</si>
  <si>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</si>
  <si>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</si>
  <si>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</si>
  <si>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</si>
  <si>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</si>
  <si>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</si>
  <si>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</si>
  <si>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</si>
  <si>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</si>
  <si>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</si>
  <si>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</si>
  <si>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</si>
  <si>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</si>
  <si>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</si>
  <si>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</si>
  <si>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</si>
  <si>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</si>
  <si>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</si>
  <si>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</si>
  <si>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</si>
  <si>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</si>
  <si>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</si>
  <si>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</si>
  <si>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</si>
  <si>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</si>
  <si>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</si>
  <si>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</si>
  <si>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</si>
  <si>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</si>
  <si>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</si>
  <si>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</si>
  <si>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</si>
  <si>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</si>
  <si>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</si>
  <si>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</si>
  <si>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</si>
  <si>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</si>
  <si>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</si>
  <si>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</si>
  <si>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</si>
  <si>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</si>
  <si>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</si>
  <si>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</si>
  <si>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</si>
  <si>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</si>
  <si>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</si>
  <si>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</si>
  <si>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</si>
  <si>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</si>
  <si>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</si>
  <si>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</si>
  <si>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</si>
  <si>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</si>
  <si>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</si>
  <si>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</si>
  <si>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</si>
  <si>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</si>
  <si>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</si>
  <si>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</si>
  <si>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</si>
  <si>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</si>
  <si>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</si>
  <si>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</si>
  <si>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</si>
  <si>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</si>
  <si>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</si>
  <si>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</si>
  <si>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</si>
  <si>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</si>
  <si>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</si>
  <si>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</si>
  <si>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</si>
  <si>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</si>
  <si>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</si>
  <si>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</si>
  <si>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</si>
  <si>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</si>
  <si>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</si>
  <si>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</si>
  <si>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</si>
  <si>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</si>
  <si>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</si>
  <si>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</si>
  <si>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</si>
  <si>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</si>
  <si>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</si>
  <si>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</si>
  <si>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</si>
  <si>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</si>
  <si>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</si>
  <si>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</si>
  <si>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</si>
  <si>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</si>
  <si>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</si>
  <si>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</si>
  <si>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</si>
  <si>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</si>
  <si>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</si>
  <si>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</si>
  <si>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</si>
  <si>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</si>
  <si>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</si>
  <si>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</si>
  <si>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</si>
  <si>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</si>
  <si>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</si>
  <si>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</si>
  <si>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</si>
  <si>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</si>
  <si>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</si>
  <si>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</si>
  <si>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</si>
  <si>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</si>
  <si>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</si>
  <si>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</si>
  <si>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</si>
  <si>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</si>
  <si>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</si>
  <si>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</si>
  <si>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</si>
  <si>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</si>
  <si>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</si>
  <si>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</si>
  <si>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</si>
  <si>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</si>
  <si>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</si>
  <si>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</si>
  <si>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</si>
  <si>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</si>
  <si>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</si>
  <si>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</si>
  <si>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</si>
  <si>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</si>
  <si>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</si>
  <si>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</si>
  <si>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</si>
  <si>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</si>
  <si>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</si>
  <si>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</si>
  <si>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</si>
  <si>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</si>
  <si>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</si>
  <si>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</si>
  <si>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</si>
  <si>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</si>
  <si>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</si>
  <si>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</si>
  <si>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</si>
  <si>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</si>
  <si>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</si>
  <si>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</si>
  <si>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</si>
  <si>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</si>
  <si>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</si>
  <si>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</si>
  <si>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</si>
  <si>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</si>
  <si>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</si>
  <si>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</si>
  <si>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</si>
  <si>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</si>
  <si>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</si>
  <si>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</si>
  <si>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</si>
  <si>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</si>
  <si>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</si>
  <si>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</si>
  <si>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</si>
  <si>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</si>
  <si>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</si>
  <si>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</si>
  <si>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</si>
  <si>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</si>
  <si>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</si>
  <si>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</si>
  <si>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</si>
  <si>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</si>
  <si>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</si>
  <si>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</si>
  <si>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</si>
  <si>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</si>
  <si>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</si>
  <si>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</si>
  <si>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</si>
  <si>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</si>
  <si>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</si>
  <si>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</si>
  <si>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</si>
  <si>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</si>
  <si>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</si>
  <si>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</si>
  <si>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</si>
  <si>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</si>
  <si>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</si>
  <si>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</si>
  <si>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</si>
  <si>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</si>
  <si>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</si>
  <si>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</si>
  <si>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</si>
  <si>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</si>
  <si>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</si>
  <si>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</si>
  <si>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</si>
  <si>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</si>
  <si>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</si>
  <si>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</si>
  <si>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</si>
  <si>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</si>
  <si>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</si>
  <si>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</si>
  <si>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</si>
  <si>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</si>
  <si>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</si>
  <si>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</si>
  <si>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</si>
  <si>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</si>
  <si>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</si>
  <si>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</si>
  <si>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</si>
  <si>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</si>
  <si>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</si>
  <si>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</si>
  <si>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</si>
  <si>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</si>
  <si>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</si>
  <si>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</si>
  <si>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</si>
  <si>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</si>
  <si>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</si>
  <si>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</si>
  <si>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</si>
  <si>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</si>
  <si>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</si>
  <si>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</si>
  <si>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</si>
  <si>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</si>
  <si>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</si>
  <si>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</si>
  <si>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</si>
  <si>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</si>
  <si>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</si>
  <si>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</si>
  <si>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</si>
  <si>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</si>
  <si>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</si>
  <si>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</si>
  <si>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</si>
  <si>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</si>
  <si>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</si>
  <si>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</si>
  <si>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</si>
  <si>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</si>
  <si>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</si>
  <si>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</si>
  <si>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</si>
  <si>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</si>
  <si>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</si>
  <si>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</si>
  <si>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</si>
  <si>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</si>
  <si>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</si>
  <si>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</si>
  <si>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</si>
  <si>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</si>
  <si>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</si>
  <si>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</si>
  <si>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</si>
  <si>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</si>
  <si>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</si>
  <si>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</si>
  <si>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</si>
  <si>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</si>
  <si>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</si>
  <si>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</si>
  <si>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</si>
  <si>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</si>
  <si>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</si>
  <si>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</si>
  <si>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</si>
  <si>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</si>
  <si>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</si>
  <si>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</si>
  <si>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</si>
  <si>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</si>
  <si>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</si>
  <si>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</si>
  <si>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</si>
  <si>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</si>
  <si>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</si>
  <si>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</si>
  <si>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</si>
  <si>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</si>
  <si>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</si>
  <si>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</si>
  <si>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</si>
  <si>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</si>
  <si>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</si>
  <si>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</si>
  <si>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</si>
  <si>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</si>
  <si>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</si>
  <si>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</si>
  <si>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</si>
  <si>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</si>
  <si>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</si>
  <si>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</si>
  <si>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</si>
  <si>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</si>
  <si>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</si>
  <si>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</si>
  <si>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</si>
  <si>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</si>
  <si>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</si>
  <si>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</si>
  <si>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</si>
  <si>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</si>
  <si>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</si>
  <si>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</si>
  <si>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</si>
  <si>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</si>
  <si>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</si>
  <si>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</si>
  <si>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</si>
  <si>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</si>
  <si>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</si>
  <si>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</si>
  <si>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</si>
  <si>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</si>
  <si>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</si>
  <si>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</si>
  <si>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</si>
  <si>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</si>
  <si>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</si>
  <si>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</si>
  <si>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</si>
  <si>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</si>
  <si>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</si>
  <si>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</si>
  <si>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</si>
  <si>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</si>
  <si>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</si>
  <si>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</si>
  <si>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</si>
  <si>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</si>
  <si>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</si>
  <si>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</si>
  <si>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</si>
  <si>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</si>
  <si>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</si>
  <si>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</si>
  <si>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</si>
  <si>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</si>
  <si>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</si>
  <si>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</si>
  <si>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</si>
  <si>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</si>
  <si>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</si>
  <si>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</si>
  <si>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</si>
  <si>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</si>
  <si>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</si>
  <si>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</si>
  <si>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</si>
  <si>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</si>
  <si>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</si>
  <si>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</si>
  <si>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</si>
  <si>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</si>
  <si>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</si>
  <si>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</si>
  <si>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</si>
  <si>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</si>
  <si>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</si>
  <si>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</si>
  <si>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</si>
  <si>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</si>
  <si>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</si>
  <si>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</si>
  <si>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</si>
  <si>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</si>
  <si>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</si>
  <si>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</si>
  <si>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</si>
  <si>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</si>
  <si>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</si>
  <si>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</si>
  <si>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</si>
  <si>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</si>
  <si>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</si>
  <si>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</si>
  <si>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</si>
  <si>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</si>
  <si>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</si>
  <si>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</si>
  <si>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</si>
  <si>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</si>
  <si>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</si>
  <si>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</si>
  <si>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</si>
  <si>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</si>
  <si>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</si>
  <si>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</si>
  <si>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</si>
  <si>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</si>
  <si>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</si>
  <si>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</si>
  <si>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</si>
  <si>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</si>
  <si>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</si>
  <si>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</si>
  <si>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</si>
  <si>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</si>
  <si>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</si>
  <si>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</si>
  <si>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</si>
  <si>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</si>
  <si>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</si>
  <si>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</si>
  <si>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</si>
  <si>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</si>
  <si>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</si>
  <si>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</si>
  <si>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</si>
  <si>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</si>
  <si>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</si>
  <si>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</si>
  <si>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</si>
  <si>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</si>
  <si>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</si>
  <si>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</si>
  <si>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</si>
  <si>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</si>
  <si>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</si>
  <si>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</si>
  <si>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</si>
  <si>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</si>
  <si>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</si>
  <si>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</si>
  <si>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</si>
  <si>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</si>
  <si>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</si>
  <si>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</si>
  <si>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</si>
  <si>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</si>
  <si>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</si>
  <si>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</si>
  <si>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</si>
  <si>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</si>
  <si>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</si>
  <si>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</si>
  <si>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</si>
  <si>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</si>
  <si>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</si>
  <si>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</si>
  <si>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</si>
  <si>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</si>
  <si>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</si>
  <si>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</si>
  <si>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</si>
  <si>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</si>
  <si>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</si>
  <si>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</si>
  <si>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</si>
  <si>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</si>
  <si>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</si>
  <si>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</si>
  <si>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</si>
  <si>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</si>
  <si>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</si>
  <si>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</si>
  <si>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</si>
  <si>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</si>
  <si>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</si>
  <si>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</si>
  <si>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</si>
  <si>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</si>
  <si>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</si>
  <si>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</si>
  <si>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</si>
  <si>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</si>
  <si>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</si>
  <si>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</si>
  <si>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</si>
  <si>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</si>
  <si>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</si>
  <si>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</si>
  <si>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</si>
  <si>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</si>
  <si>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</si>
  <si>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</si>
  <si>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</si>
  <si>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</si>
  <si>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</si>
  <si>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</si>
  <si>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</si>
  <si>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</si>
  <si>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</si>
  <si>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</si>
  <si>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</si>
  <si>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</si>
  <si>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</si>
  <si>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</si>
  <si>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</si>
  <si>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</si>
  <si>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</si>
  <si>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</si>
  <si>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</si>
  <si>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</si>
  <si>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</si>
  <si>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</si>
  <si>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</si>
  <si>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</si>
  <si>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</si>
  <si>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</si>
  <si>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</si>
  <si>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</si>
  <si>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</si>
  <si>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</si>
  <si>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</si>
  <si>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</si>
  <si>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</si>
  <si>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</si>
  <si>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</si>
  <si>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</si>
  <si>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</si>
  <si>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</si>
  <si>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</si>
  <si>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</si>
  <si>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</si>
  <si>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</si>
  <si>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</si>
  <si>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</si>
  <si>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</si>
  <si>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</si>
  <si>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</si>
  <si>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</si>
  <si>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</si>
  <si>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</si>
  <si>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</si>
  <si>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</si>
  <si>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</si>
  <si>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</si>
  <si>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</si>
  <si>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</si>
  <si>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</si>
  <si>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</si>
  <si>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</si>
  <si>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</si>
  <si>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</si>
  <si>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</si>
  <si>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</si>
  <si>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</si>
  <si>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</si>
  <si>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</si>
  <si>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</si>
  <si>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</si>
  <si>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</si>
  <si>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</si>
  <si>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</si>
  <si>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</si>
  <si>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</si>
  <si>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</si>
  <si>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</si>
  <si>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</si>
  <si>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</si>
  <si>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</si>
  <si>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</si>
  <si>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</si>
  <si>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</si>
  <si>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</si>
  <si>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</si>
  <si>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</si>
  <si>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</si>
  <si>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</si>
  <si>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</si>
  <si>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</si>
  <si>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</si>
  <si>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</si>
  <si>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</si>
  <si>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</si>
  <si>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</si>
  <si>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</si>
  <si>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</si>
  <si>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</si>
  <si>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</si>
  <si>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</si>
  <si>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</si>
  <si>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</si>
  <si>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</si>
  <si>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</si>
  <si>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</si>
  <si>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</si>
  <si>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</si>
  <si>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</si>
  <si>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</si>
  <si>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</si>
  <si>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</si>
  <si>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</si>
  <si>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</si>
  <si>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</si>
  <si>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</si>
  <si>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</si>
  <si>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</si>
  <si>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</si>
  <si>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</si>
  <si>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</si>
  <si>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</si>
  <si>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</si>
  <si>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</si>
  <si>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</si>
  <si>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</si>
  <si>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</si>
  <si>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</si>
  <si>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</si>
  <si>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</si>
  <si>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</si>
  <si>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</si>
  <si>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</si>
  <si>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</si>
  <si>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</si>
  <si>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</si>
  <si>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</si>
  <si>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</si>
  <si>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</si>
  <si>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</si>
  <si>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</si>
  <si>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</si>
  <si>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</si>
  <si>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</si>
  <si>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</si>
  <si>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</si>
  <si>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</si>
  <si>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</si>
  <si>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</si>
  <si>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</si>
  <si>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</si>
  <si>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</si>
  <si>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</si>
  <si>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</si>
  <si>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</si>
  <si>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</si>
  <si>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</si>
  <si>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</si>
  <si>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</si>
  <si>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</si>
  <si>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</si>
  <si>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</si>
  <si>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</si>
  <si>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</si>
  <si>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</si>
  <si>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</si>
  <si>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</si>
  <si>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</si>
  <si>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</si>
  <si>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</si>
  <si>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</si>
  <si>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</si>
  <si>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</si>
  <si>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</si>
  <si>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</si>
  <si>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</si>
  <si>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</si>
  <si>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</si>
  <si>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</si>
  <si>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</si>
  <si>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</si>
  <si>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</si>
  <si>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</si>
  <si>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</si>
  <si>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</si>
  <si>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</si>
  <si>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</si>
  <si>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</si>
  <si>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</si>
  <si>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</si>
  <si>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</si>
  <si>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</si>
  <si>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</si>
  <si>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</si>
  <si>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</si>
  <si>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</si>
  <si>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</si>
  <si>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</si>
  <si>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</si>
  <si>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</si>
  <si>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</si>
  <si>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</si>
  <si>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</si>
  <si>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</si>
  <si>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</si>
  <si>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</si>
  <si>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</si>
  <si>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</si>
  <si>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</si>
  <si>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</si>
  <si>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</si>
  <si>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</si>
  <si>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</si>
  <si>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</si>
  <si>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</si>
  <si>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</si>
  <si>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</si>
  <si>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</si>
  <si>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</si>
  <si>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</si>
  <si>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</si>
  <si>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</si>
  <si>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</si>
  <si>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</si>
  <si>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</si>
  <si>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</si>
  <si>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</si>
  <si>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</si>
  <si>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</si>
  <si>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</si>
  <si>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</si>
  <si>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</si>
  <si>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</si>
  <si>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</si>
  <si>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</si>
  <si>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</si>
  <si>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</si>
  <si>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</si>
  <si>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</si>
  <si>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</si>
  <si>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</si>
  <si>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</si>
  <si>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</si>
  <si>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</si>
  <si>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</si>
  <si>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</si>
  <si>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</si>
  <si>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</si>
  <si>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</si>
  <si>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</si>
  <si>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</si>
  <si>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</si>
  <si>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</si>
  <si>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</si>
  <si>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</si>
  <si>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</si>
  <si>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</si>
  <si>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</si>
  <si>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</si>
  <si>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</si>
  <si>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</si>
  <si>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</si>
  <si>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</si>
  <si>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</si>
  <si>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</si>
  <si>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</si>
  <si>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</si>
  <si>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</si>
  <si>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</si>
  <si>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</si>
  <si>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</si>
  <si>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</si>
  <si>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</si>
  <si>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</si>
  <si>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</si>
  <si>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</si>
  <si>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</si>
  <si>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</si>
  <si>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</si>
  <si>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</si>
  <si>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</si>
  <si>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</si>
  <si>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</si>
  <si>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</si>
  <si>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</si>
  <si>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</si>
  <si>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</si>
  <si>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</si>
  <si>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</si>
  <si>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</si>
  <si>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</si>
  <si>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</si>
  <si>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</si>
  <si>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</si>
  <si>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</si>
  <si>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</si>
  <si>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</si>
  <si>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</si>
  <si>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</si>
  <si>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</si>
  <si>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</si>
  <si>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</si>
  <si>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</si>
  <si>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</si>
  <si>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</si>
  <si>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</si>
  <si>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</si>
  <si>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</si>
  <si>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</si>
  <si>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</si>
  <si>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</si>
  <si>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</si>
  <si>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</si>
  <si>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</si>
  <si>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</si>
  <si>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</si>
  <si>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</si>
  <si>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</si>
  <si>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</si>
  <si>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</si>
  <si>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</si>
  <si>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</si>
  <si>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</si>
  <si>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</si>
  <si>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</si>
  <si>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</si>
  <si>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</si>
  <si>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</si>
  <si>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</si>
  <si>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</si>
  <si>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</si>
  <si>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</si>
  <si>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</si>
  <si>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</si>
  <si>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</si>
  <si>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</si>
  <si>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</si>
  <si>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</si>
  <si>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</si>
  <si>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</si>
  <si>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</si>
  <si>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</si>
  <si>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</si>
  <si>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</si>
  <si>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</si>
  <si>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</si>
  <si>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</si>
  <si>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</si>
  <si>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</si>
  <si>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</si>
  <si>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</si>
  <si>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</si>
  <si>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</si>
  <si>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</si>
  <si>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</si>
  <si>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</si>
  <si>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</si>
  <si>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</si>
  <si>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</si>
  <si>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</si>
  <si>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</si>
  <si>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</si>
  <si>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</si>
  <si>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</si>
  <si>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</si>
  <si>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</si>
  <si>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</si>
  <si>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</si>
  <si>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</si>
  <si>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</si>
  <si>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</si>
  <si>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</si>
  <si>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</si>
  <si>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</si>
  <si>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</si>
  <si>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</si>
  <si>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</si>
  <si>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</si>
  <si>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</si>
  <si>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</si>
  <si>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</si>
  <si>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</si>
  <si>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</si>
  <si>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</si>
  <si>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</si>
  <si>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</si>
  <si>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</si>
  <si>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</si>
  <si>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</si>
  <si>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</si>
  <si>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</si>
  <si>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</si>
  <si>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</si>
  <si>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</si>
  <si>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</si>
  <si>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</si>
  <si>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</si>
  <si>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</si>
  <si>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</si>
  <si>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</si>
  <si>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</si>
  <si>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</si>
  <si>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</si>
  <si>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</si>
  <si>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</si>
  <si>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</si>
  <si>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</si>
  <si>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</si>
  <si>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</si>
  <si>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</si>
  <si>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</si>
  <si>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</si>
  <si>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</si>
  <si>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</si>
  <si>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</si>
  <si>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</si>
  <si>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</si>
  <si>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</si>
  <si>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</si>
  <si>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</si>
  <si>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</si>
  <si>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</si>
  <si>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</si>
  <si>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</si>
  <si>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</si>
  <si>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</si>
  <si>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</si>
  <si>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</si>
  <si>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</si>
  <si>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</si>
  <si>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</si>
  <si>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</si>
  <si>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</si>
  <si>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</si>
  <si>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</si>
  <si>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</si>
  <si>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</si>
  <si>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</si>
  <si>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</si>
  <si>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</si>
  <si>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</si>
  <si>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</si>
  <si>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</si>
  <si>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</si>
  <si>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</si>
  <si>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</si>
  <si>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</si>
  <si>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</si>
  <si>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</si>
  <si>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</si>
  <si>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</si>
  <si>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</si>
  <si>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</si>
  <si>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</si>
  <si>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</si>
  <si>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</si>
  <si>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</si>
  <si>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</si>
  <si>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</si>
  <si>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</si>
  <si>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</si>
  <si>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</si>
  <si>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</si>
  <si>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</si>
  <si>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</si>
  <si>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</si>
  <si>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</si>
  <si>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</si>
  <si>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</si>
  <si>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</si>
  <si>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</si>
  <si>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</si>
  <si>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</si>
  <si>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</si>
  <si>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</si>
  <si>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</si>
  <si>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</si>
  <si>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</si>
  <si>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</si>
  <si>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</si>
  <si>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</si>
  <si>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</si>
  <si>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</si>
  <si>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</si>
  <si>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</si>
  <si>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</si>
  <si>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</si>
  <si>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</si>
  <si>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</si>
  <si>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</si>
  <si>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</si>
  <si>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</si>
  <si>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</si>
  <si>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</si>
  <si>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</si>
  <si>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</si>
  <si>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</si>
  <si>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</si>
  <si>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</si>
  <si>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</si>
  <si>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</si>
  <si>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</si>
  <si>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</si>
  <si>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</si>
  <si>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</si>
  <si>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</si>
  <si>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</si>
  <si>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</si>
  <si>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</si>
  <si>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</si>
  <si>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</si>
  <si>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</si>
  <si>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</si>
  <si>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</si>
  <si>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</si>
  <si>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</si>
  <si>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</si>
  <si>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</si>
  <si>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</si>
  <si>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</si>
  <si>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</si>
  <si>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</si>
  <si>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</si>
  <si>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</si>
  <si>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</si>
  <si>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</si>
  <si>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</si>
  <si>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</si>
  <si>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</si>
  <si>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</si>
  <si>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</si>
  <si>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</si>
  <si>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</si>
  <si>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</si>
  <si>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</si>
  <si>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</si>
  <si>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</si>
  <si>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</si>
  <si>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</si>
  <si>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</si>
  <si>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</si>
  <si>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</si>
  <si>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</si>
  <si>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</si>
  <si>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</si>
  <si>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</si>
  <si>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</si>
  <si>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</si>
  <si>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</si>
  <si>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</si>
  <si>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</si>
  <si>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</si>
  <si>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</si>
  <si>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</si>
  <si>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</si>
  <si>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</si>
  <si>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</si>
  <si>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</si>
  <si>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</si>
  <si>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</si>
  <si>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</si>
  <si>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</si>
  <si>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</si>
  <si>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</si>
  <si>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</si>
  <si>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</si>
  <si>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</si>
  <si>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</si>
  <si>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</si>
  <si>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</si>
  <si>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</si>
  <si>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</si>
  <si>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</si>
  <si>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</si>
  <si>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</si>
  <si>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</si>
  <si>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</si>
  <si>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</si>
  <si>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</si>
  <si>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</si>
  <si>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</si>
  <si>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</si>
  <si>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</si>
  <si>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</si>
  <si>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</si>
  <si>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</si>
  <si>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</si>
  <si>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</si>
  <si>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</si>
  <si>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</si>
  <si>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</si>
  <si>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</si>
  <si>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</si>
  <si>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</si>
  <si>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</si>
  <si>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</si>
  <si>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</si>
  <si>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</si>
  <si>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</si>
  <si>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</si>
  <si>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</si>
  <si>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</si>
  <si>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</si>
  <si>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</si>
  <si>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</si>
  <si>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</si>
  <si>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</si>
  <si>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</si>
  <si>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</si>
  <si>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</si>
  <si>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</si>
  <si>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</si>
  <si>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</si>
  <si>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</si>
  <si>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</si>
  <si>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</si>
  <si>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</si>
  <si>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</si>
  <si>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</si>
  <si>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</si>
  <si>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</si>
  <si>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</si>
  <si>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</si>
  <si>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</si>
  <si>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</si>
  <si>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</si>
  <si>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</si>
  <si>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</si>
  <si>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</si>
  <si>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</si>
  <si>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</si>
  <si>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</si>
  <si>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</si>
  <si>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</si>
  <si>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</si>
  <si>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</si>
  <si>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</si>
  <si>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</si>
  <si>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</si>
  <si>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</si>
  <si>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</si>
  <si>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</si>
  <si>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</si>
  <si>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</si>
  <si>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</si>
  <si>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</si>
  <si>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</si>
  <si>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</si>
  <si>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</si>
  <si>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</si>
  <si>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</si>
  <si>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</si>
  <si>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</si>
  <si>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</si>
  <si>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</si>
  <si>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</si>
  <si>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</si>
  <si>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</si>
  <si>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</si>
  <si>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</si>
  <si>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</si>
  <si>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</si>
  <si>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</si>
  <si>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</si>
  <si>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</si>
  <si>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</si>
  <si>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</si>
  <si>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</si>
  <si>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</si>
  <si>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</si>
  <si>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</si>
  <si>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</si>
  <si>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</si>
  <si>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</si>
  <si>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</si>
  <si>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</si>
  <si>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</si>
  <si>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</si>
  <si>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</si>
  <si>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</si>
  <si>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</si>
  <si>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</si>
  <si>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</si>
  <si>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</si>
  <si>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</si>
  <si>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</si>
  <si>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</si>
  <si>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</si>
  <si>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</si>
  <si>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</si>
  <si>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</si>
  <si>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</si>
  <si>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</si>
  <si>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</si>
  <si>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</si>
  <si>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</si>
  <si>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</si>
  <si>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</si>
  <si>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</si>
  <si>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</si>
  <si>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</si>
  <si>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</si>
  <si>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</si>
  <si>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</si>
  <si>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</si>
  <si>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</si>
  <si>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</si>
  <si>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</si>
  <si>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</si>
  <si>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</si>
  <si>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</si>
  <si>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</si>
  <si>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</si>
  <si>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</si>
  <si>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</si>
  <si>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</si>
  <si>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</si>
  <si>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</si>
  <si>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</si>
  <si>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</si>
  <si>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</si>
  <si>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</si>
  <si>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</si>
  <si>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</si>
  <si>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</si>
  <si>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</si>
  <si>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</si>
  <si>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</si>
  <si>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</si>
  <si>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</si>
  <si>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</si>
  <si>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</si>
  <si>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</si>
  <si>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</si>
  <si>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</si>
  <si>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</si>
  <si>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</si>
  <si>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</si>
  <si>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</si>
  <si>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</si>
  <si>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</si>
  <si>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</si>
  <si>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</si>
  <si>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</si>
  <si>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</si>
  <si>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</si>
  <si>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</si>
  <si>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</si>
  <si>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</si>
  <si>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</si>
  <si>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</si>
  <si>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</si>
  <si>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</si>
  <si>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</si>
  <si>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</si>
  <si>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</si>
  <si>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</si>
  <si>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</si>
  <si>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</si>
  <si>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</si>
  <si>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</si>
  <si>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</si>
  <si>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</si>
  <si>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</si>
  <si>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</si>
  <si>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</si>
  <si>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</si>
  <si>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</si>
  <si>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</si>
  <si>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</si>
  <si>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</si>
  <si>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</si>
  <si>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</si>
  <si>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</si>
  <si>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</si>
  <si>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</si>
  <si>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</si>
  <si>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</si>
  <si>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</si>
  <si>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</si>
  <si>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</si>
  <si>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</si>
  <si>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</si>
  <si>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</si>
  <si>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</si>
  <si>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</si>
  <si>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</si>
  <si>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</si>
  <si>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</si>
  <si>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</si>
  <si>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</si>
  <si>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</si>
  <si>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</si>
  <si>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</si>
  <si>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</si>
  <si>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</si>
  <si>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</si>
  <si>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</si>
  <si>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</si>
  <si>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</si>
  <si>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</si>
  <si>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</si>
  <si>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</si>
  <si>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</si>
  <si>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</si>
  <si>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</si>
  <si>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</si>
  <si>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</si>
  <si>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</si>
  <si>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</si>
  <si>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</si>
  <si>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</si>
  <si>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</si>
  <si>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</si>
  <si>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</si>
  <si>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</si>
  <si>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</si>
  <si>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</si>
  <si>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</si>
  <si>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</si>
  <si>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</si>
  <si>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</si>
  <si>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</si>
  <si>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</si>
  <si>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</si>
  <si>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</si>
  <si>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</si>
  <si>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</si>
  <si>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</si>
  <si>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</si>
  <si>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</si>
  <si>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</si>
  <si>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</si>
  <si>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</si>
  <si>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</si>
  <si>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</si>
  <si>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</si>
  <si>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</si>
  <si>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</si>
  <si>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</si>
  <si>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</si>
  <si>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</si>
  <si>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</si>
  <si>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</si>
  <si>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</si>
  <si>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</si>
  <si>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</si>
  <si>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</si>
  <si>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</si>
  <si>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</si>
  <si>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</si>
  <si>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</si>
  <si>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</si>
  <si>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</si>
  <si>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</si>
  <si>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</si>
  <si>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</si>
  <si>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</si>
  <si>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</si>
  <si>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</si>
  <si>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</si>
  <si>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</si>
  <si>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</si>
  <si>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</si>
  <si>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</si>
  <si>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</si>
  <si>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</si>
  <si>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</si>
  <si>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</si>
  <si>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</si>
  <si>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</si>
  <si>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</si>
  <si>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</si>
  <si>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</si>
  <si>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</si>
  <si>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</si>
  <si>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</si>
  <si>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</si>
  <si>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</si>
  <si>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</si>
  <si>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</si>
  <si>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</si>
  <si>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</si>
  <si>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</si>
  <si>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</si>
  <si>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</si>
  <si>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</si>
  <si>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</si>
  <si>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</si>
  <si>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</si>
  <si>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</si>
  <si>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</si>
  <si>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</si>
  <si>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</si>
  <si>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</si>
  <si>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</si>
  <si>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</si>
  <si>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</si>
  <si>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</si>
  <si>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</si>
  <si>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</si>
  <si>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</si>
  <si>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</si>
  <si>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</si>
  <si>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</si>
  <si>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</si>
  <si>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</si>
  <si>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</si>
  <si>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</si>
  <si>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</si>
  <si>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</si>
  <si>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</si>
  <si>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</si>
  <si>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</si>
  <si>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</si>
  <si>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</si>
  <si>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</si>
  <si>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</si>
  <si>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</si>
  <si>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</si>
  <si>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</si>
  <si>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</si>
  <si>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</si>
  <si>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</si>
  <si>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</si>
  <si>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</si>
  <si>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</si>
  <si>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</si>
  <si>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</si>
  <si>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</si>
  <si>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</si>
  <si>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</si>
  <si>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</si>
  <si>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</si>
  <si>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</si>
  <si>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</si>
  <si>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</si>
  <si>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</si>
  <si>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</si>
  <si>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</si>
  <si>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</si>
  <si>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</si>
  <si>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</si>
  <si>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</si>
  <si>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</si>
  <si>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</si>
  <si>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</si>
  <si>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</si>
  <si>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</si>
  <si>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</si>
  <si>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</si>
  <si>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</si>
  <si>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</si>
  <si>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</si>
  <si>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</si>
  <si>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</si>
  <si>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</si>
  <si>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</si>
  <si>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</si>
  <si>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</si>
  <si>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</si>
  <si>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</si>
  <si>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</si>
  <si>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</si>
  <si>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</si>
  <si>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</si>
  <si>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</si>
  <si>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</si>
  <si>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</si>
  <si>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</si>
  <si>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</si>
  <si>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</si>
  <si>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</si>
  <si>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</si>
  <si>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</si>
  <si>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</si>
  <si>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</si>
  <si>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</si>
  <si>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</si>
  <si>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</si>
  <si>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</si>
  <si>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</si>
  <si>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</si>
  <si>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</si>
  <si>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</si>
  <si>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</si>
  <si>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</si>
  <si>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</si>
  <si>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</si>
  <si>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</si>
  <si>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</si>
  <si>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</si>
  <si>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</si>
  <si>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</si>
  <si>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</si>
  <si>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</si>
  <si>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</si>
  <si>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</si>
  <si>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</si>
  <si>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</si>
  <si>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</si>
  <si>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</si>
  <si>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</si>
  <si>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</si>
  <si>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</si>
  <si>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</si>
  <si>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</si>
  <si>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</si>
  <si>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</si>
  <si>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</si>
  <si>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</si>
  <si>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</si>
  <si>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</si>
  <si>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</si>
  <si>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</si>
  <si>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</si>
  <si>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</si>
  <si>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</si>
  <si>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</si>
  <si>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</si>
  <si>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</si>
  <si>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</si>
  <si>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</si>
  <si>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</si>
  <si>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</si>
  <si>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</si>
  <si>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</si>
  <si>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</si>
  <si>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</si>
  <si>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</si>
  <si>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</si>
  <si>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</si>
  <si>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</si>
  <si>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</si>
  <si>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</si>
  <si>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</si>
  <si>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</si>
  <si>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</si>
  <si>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</si>
  <si>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</si>
  <si>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</si>
  <si>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</si>
  <si>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</si>
  <si>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</si>
  <si>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</si>
  <si>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</si>
  <si>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</si>
  <si>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</si>
  <si>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</si>
  <si>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</si>
  <si>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</si>
  <si>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</si>
  <si>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</si>
  <si>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</si>
  <si>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</si>
  <si>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</si>
  <si>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</si>
  <si>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</si>
  <si>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</si>
  <si>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</si>
  <si>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</si>
  <si>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</si>
  <si>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</si>
  <si>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</si>
  <si>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</si>
  <si>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</si>
  <si>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</si>
  <si>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</si>
  <si>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</si>
  <si>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</si>
  <si>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</si>
  <si>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</si>
  <si>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</si>
  <si>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</si>
  <si>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</si>
  <si>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</si>
  <si>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</si>
  <si>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</si>
  <si>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</si>
  <si>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</si>
  <si>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</si>
  <si>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</si>
  <si>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</si>
  <si>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</si>
  <si>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</si>
  <si>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</si>
  <si>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</si>
  <si>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</si>
  <si>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</si>
  <si>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</si>
  <si>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</si>
  <si>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</si>
  <si>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</si>
  <si>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</si>
  <si>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</si>
  <si>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</si>
  <si>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</si>
  <si>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</si>
  <si>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</si>
  <si>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</si>
  <si>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</si>
  <si>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</si>
  <si>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</si>
  <si>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</si>
  <si>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</si>
  <si>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</si>
  <si>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</si>
  <si>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</si>
  <si>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</si>
  <si>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</si>
  <si>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</si>
  <si>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</si>
  <si>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</si>
  <si>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</si>
  <si>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</si>
  <si>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</si>
  <si>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</si>
  <si>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</si>
  <si>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</si>
  <si>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</si>
  <si>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</si>
  <si>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</si>
  <si>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</si>
  <si>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</si>
  <si>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</si>
  <si>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</si>
  <si>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</si>
  <si>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</si>
  <si>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</si>
  <si>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</si>
  <si>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</si>
  <si>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</si>
  <si>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</si>
  <si>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</si>
  <si>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</si>
  <si>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</si>
  <si>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</si>
  <si>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</si>
  <si>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</si>
  <si>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</si>
  <si>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</si>
  <si>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</si>
  <si>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</si>
  <si>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</si>
  <si>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</si>
  <si>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</si>
  <si>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</si>
  <si>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</si>
  <si>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</si>
  <si>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</si>
  <si>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</si>
  <si>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</si>
  <si>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</si>
  <si>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</si>
  <si>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</si>
  <si>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</si>
  <si>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</si>
  <si>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</si>
  <si>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</si>
  <si>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</si>
  <si>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</si>
  <si>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</si>
  <si>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</si>
  <si>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</si>
  <si>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</si>
  <si>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</si>
  <si>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</si>
  <si>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</si>
  <si>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</si>
  <si>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</si>
  <si>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</si>
  <si>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</si>
  <si>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</si>
  <si>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</si>
  <si>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</si>
  <si>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</si>
  <si>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</si>
  <si>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</si>
  <si>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</si>
  <si>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</si>
  <si>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</si>
  <si>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</si>
  <si>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</si>
  <si>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</si>
  <si>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</si>
  <si>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</si>
  <si>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</si>
  <si>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</si>
  <si>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</si>
  <si>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</si>
  <si>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</si>
  <si>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</si>
  <si>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</si>
  <si>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</si>
  <si>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</si>
  <si>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</si>
  <si>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</si>
  <si>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</si>
  <si>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</si>
  <si>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</si>
  <si>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</si>
  <si>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</si>
  <si>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</si>
  <si>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</si>
  <si>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</si>
  <si>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</si>
  <si>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</si>
  <si>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</si>
  <si>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</si>
  <si>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</si>
  <si>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</si>
  <si>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</si>
  <si>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</si>
  <si>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</si>
  <si>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</si>
  <si>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</si>
  <si>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</si>
  <si>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</si>
  <si>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</si>
  <si>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</si>
  <si>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</si>
  <si>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</si>
  <si>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</si>
  <si>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</si>
  <si>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</si>
  <si>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</si>
  <si>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</si>
  <si>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</si>
  <si>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</si>
  <si>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</si>
  <si>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</si>
  <si>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</si>
  <si>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</si>
  <si>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</si>
  <si>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</si>
  <si>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</si>
  <si>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</si>
  <si>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</si>
  <si>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</si>
  <si>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</si>
  <si>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</si>
  <si>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</si>
  <si>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</si>
  <si>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</si>
  <si>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</si>
  <si>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</si>
  <si>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</si>
  <si>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</si>
  <si>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</si>
  <si>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</si>
  <si>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</si>
  <si>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</si>
  <si>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</si>
  <si>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</si>
  <si>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</si>
  <si>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</si>
  <si>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</si>
  <si>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</si>
  <si>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</si>
  <si>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</si>
  <si>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</si>
  <si>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</si>
  <si>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</si>
  <si>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</si>
  <si>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</si>
  <si>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</si>
  <si>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</si>
  <si>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</si>
  <si>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</si>
  <si>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</si>
  <si>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</si>
  <si>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</si>
  <si>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</si>
  <si>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</si>
  <si>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</si>
  <si>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</si>
  <si>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</si>
  <si>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</si>
  <si>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</si>
  <si>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</si>
  <si>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</si>
  <si>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</si>
  <si>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</si>
  <si>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</si>
  <si>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</si>
  <si>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</si>
  <si>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</si>
  <si>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</si>
  <si>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</si>
  <si>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</si>
  <si>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</si>
  <si>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</si>
  <si>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</si>
  <si>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</si>
  <si>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</si>
  <si>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</si>
  <si>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</si>
  <si>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</si>
  <si>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</si>
  <si>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</si>
  <si>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</si>
  <si>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</si>
  <si>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</si>
  <si>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</si>
  <si>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</si>
  <si>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</si>
  <si>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</si>
  <si>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</si>
  <si>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</si>
  <si>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</si>
  <si>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</si>
  <si>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</si>
  <si>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</si>
  <si>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</si>
  <si>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</si>
  <si>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</si>
  <si>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</si>
  <si>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</si>
  <si>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</si>
  <si>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</si>
  <si>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</si>
  <si>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</si>
  <si>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</si>
  <si>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</si>
  <si>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</si>
  <si>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</si>
  <si>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</si>
  <si>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</si>
  <si>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</si>
  <si>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</si>
  <si>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</si>
  <si>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</si>
  <si>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</si>
  <si>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</si>
  <si>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</si>
  <si>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</si>
  <si>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</si>
  <si>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</si>
  <si>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</si>
  <si>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</si>
  <si>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</si>
  <si>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</si>
  <si>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</si>
  <si>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</si>
  <si>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</si>
  <si>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</si>
  <si>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</si>
  <si>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</si>
  <si>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</si>
  <si>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</si>
  <si>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</si>
  <si>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</si>
  <si>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</si>
  <si>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</si>
  <si>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</si>
  <si>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</si>
  <si>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</si>
  <si>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</si>
  <si>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</si>
  <si>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</si>
  <si>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</si>
  <si>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</si>
  <si>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</si>
  <si>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</si>
  <si>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</si>
  <si>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</si>
  <si>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</si>
  <si>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</si>
  <si>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</si>
  <si>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</si>
  <si>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</si>
  <si>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</si>
  <si>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</si>
  <si>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</si>
  <si>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</si>
  <si>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</si>
  <si>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</si>
  <si>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</si>
  <si>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</si>
  <si>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</si>
  <si>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</si>
  <si>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</si>
  <si>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</si>
  <si>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</si>
  <si>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</si>
  <si>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</si>
  <si>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</si>
  <si>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</si>
  <si>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</si>
  <si>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</si>
  <si>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</si>
  <si>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</si>
  <si>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</si>
  <si>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</si>
  <si>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</si>
  <si>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</si>
  <si>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</si>
  <si>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</si>
  <si>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</si>
  <si>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</si>
  <si>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</si>
  <si>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</si>
  <si>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</si>
  <si>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</si>
  <si>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</si>
  <si>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</si>
  <si>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</si>
  <si>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</si>
  <si>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</si>
  <si>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</si>
  <si>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</si>
  <si>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</si>
  <si>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</si>
  <si>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</si>
  <si>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</si>
  <si>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</si>
  <si>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</si>
  <si>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</si>
  <si>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</si>
  <si>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</si>
  <si>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</si>
  <si>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</si>
  <si>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</si>
  <si>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</si>
  <si>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</si>
  <si>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</si>
  <si>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</si>
  <si>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</si>
  <si>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</si>
  <si>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</si>
  <si>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</si>
  <si>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</si>
  <si>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</si>
  <si>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</si>
  <si>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</si>
  <si>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</si>
  <si>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</si>
  <si>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</si>
  <si>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</si>
  <si>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</si>
  <si>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</si>
  <si>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</si>
  <si>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</si>
  <si>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</si>
  <si>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</si>
  <si>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</si>
  <si>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</si>
  <si>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</si>
  <si>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</si>
  <si>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</si>
  <si>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</si>
  <si>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</si>
  <si>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</si>
  <si>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</si>
  <si>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</si>
  <si>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</si>
  <si>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</si>
  <si>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</si>
  <si>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</si>
  <si>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</si>
  <si>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</si>
  <si>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</si>
  <si>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</si>
  <si>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</si>
  <si>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</si>
  <si>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</si>
  <si>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</si>
  <si>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</si>
  <si>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</si>
  <si>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</si>
  <si>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</si>
  <si>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</si>
  <si>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</si>
  <si>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</si>
  <si>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</si>
  <si>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</si>
  <si>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</si>
  <si>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</si>
  <si>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</si>
  <si>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</si>
  <si>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</si>
  <si>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</si>
  <si>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</si>
  <si>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</si>
  <si>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</si>
  <si>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</si>
  <si>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</si>
  <si>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</si>
  <si>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</si>
  <si>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</si>
  <si>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</si>
  <si>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</si>
  <si>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</si>
  <si>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</si>
  <si>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</si>
  <si>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</si>
  <si>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</si>
  <si>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</si>
  <si>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</si>
  <si>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</si>
  <si>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</si>
  <si>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</si>
  <si>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</si>
  <si>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</si>
  <si>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</si>
  <si>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</si>
  <si>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</si>
  <si>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</si>
  <si>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</si>
  <si>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</si>
  <si>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</si>
  <si>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</si>
  <si>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</si>
  <si>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</si>
  <si>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</si>
  <si>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</si>
  <si>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</si>
  <si>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</si>
  <si>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</si>
  <si>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</si>
  <si>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</si>
  <si>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</si>
  <si>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</si>
  <si>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</si>
  <si>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</si>
  <si>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</si>
  <si>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</si>
  <si>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</si>
  <si>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</si>
  <si>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</si>
  <si>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</si>
  <si>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</si>
  <si>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</si>
  <si>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</si>
  <si>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</si>
  <si>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</si>
  <si>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</si>
  <si>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</si>
  <si>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</si>
  <si>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</si>
  <si>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</si>
  <si>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</si>
  <si>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</si>
  <si>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</si>
  <si>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</si>
  <si>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</si>
  <si>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</si>
  <si>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</si>
  <si>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</si>
  <si>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</si>
  <si>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</si>
  <si>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</si>
  <si>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</si>
  <si>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</si>
  <si>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</si>
  <si>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</si>
  <si>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</si>
  <si>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</si>
  <si>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</si>
  <si>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</si>
  <si>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</si>
  <si>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</si>
  <si>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</si>
  <si>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</si>
  <si>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</si>
  <si>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</si>
  <si>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</si>
  <si>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</si>
  <si>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</si>
  <si>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</si>
  <si>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</si>
  <si>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</si>
  <si>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</si>
  <si>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</si>
  <si>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</si>
  <si>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</si>
  <si>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</si>
  <si>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</si>
  <si>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</si>
  <si>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</si>
  <si>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</si>
  <si>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</si>
  <si>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</si>
  <si>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</si>
  <si>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</si>
  <si>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</si>
  <si>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</si>
  <si>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</si>
  <si>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</si>
  <si>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</si>
  <si>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</si>
  <si>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</si>
  <si>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</si>
  <si>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</si>
  <si>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</si>
  <si>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</si>
  <si>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</si>
  <si>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</si>
  <si>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</si>
  <si>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</si>
  <si>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</si>
  <si>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</si>
  <si>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</si>
  <si>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</si>
  <si>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</si>
  <si>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</si>
  <si>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</si>
  <si>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</si>
  <si>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</si>
  <si>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</si>
  <si>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</si>
  <si>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</si>
  <si>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</si>
  <si>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</si>
  <si>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</si>
  <si>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</si>
  <si>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</si>
  <si>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</si>
  <si>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</si>
  <si>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</si>
  <si>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</si>
  <si>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</si>
  <si>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</si>
  <si>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</si>
  <si>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</si>
  <si>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</si>
  <si>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</si>
  <si>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</si>
  <si>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</si>
  <si>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</si>
  <si>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</si>
  <si>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</si>
  <si>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</si>
  <si>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</si>
  <si>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</si>
  <si>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</si>
  <si>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</si>
  <si>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</si>
  <si>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</si>
  <si>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</si>
  <si>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</si>
  <si>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</si>
  <si>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</si>
  <si>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</si>
  <si>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</si>
  <si>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</si>
  <si>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</si>
  <si>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</si>
  <si>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</si>
  <si>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</si>
  <si>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</si>
  <si>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</si>
  <si>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</si>
  <si>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</si>
  <si>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</si>
  <si>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</si>
  <si>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</si>
  <si>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</si>
  <si>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</si>
  <si>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</si>
  <si>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</si>
  <si>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</si>
  <si>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</si>
  <si>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</si>
  <si>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</si>
  <si>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</si>
  <si>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</si>
  <si>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</si>
  <si>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</si>
  <si>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</si>
  <si>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</si>
  <si>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</si>
  <si>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</si>
  <si>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</si>
  <si>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</si>
  <si>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</si>
  <si>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</si>
  <si>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</si>
  <si>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</si>
  <si>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</si>
  <si>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</si>
  <si>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</si>
  <si>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</si>
  <si>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</si>
  <si>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</si>
  <si>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</si>
  <si>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</si>
  <si>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</si>
  <si>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</si>
  <si>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</si>
  <si>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</si>
  <si>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</si>
  <si>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</si>
  <si>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</si>
  <si>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</si>
  <si>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</si>
  <si>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</si>
  <si>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</si>
  <si>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</si>
  <si>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</si>
  <si>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</si>
  <si>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</si>
  <si>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</si>
  <si>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</si>
  <si>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</si>
  <si>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</si>
  <si>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</si>
  <si>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</si>
  <si>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</si>
  <si>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</si>
  <si>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</si>
  <si>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</si>
  <si>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</si>
  <si>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</si>
  <si>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</si>
  <si>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</si>
  <si>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</si>
  <si>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</si>
  <si>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</si>
  <si>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</si>
  <si>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</si>
  <si>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</si>
  <si>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</si>
  <si>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</si>
  <si>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</si>
  <si>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</si>
  <si>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</si>
  <si>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</si>
  <si>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</si>
  <si>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</si>
  <si>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</si>
  <si>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</si>
  <si>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</si>
  <si>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</si>
  <si>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</si>
  <si>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</si>
  <si>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</si>
  <si>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</si>
  <si>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</si>
  <si>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</si>
  <si>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</si>
  <si>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</si>
  <si>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</si>
  <si>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</si>
  <si>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</si>
  <si>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</si>
  <si>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</si>
  <si>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</si>
  <si>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</si>
  <si>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</si>
  <si>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</si>
  <si>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</si>
  <si>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</si>
  <si>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</si>
  <si>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</si>
  <si>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</si>
  <si>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</si>
  <si>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</si>
  <si>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</si>
  <si>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</si>
  <si>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</si>
  <si>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</si>
  <si>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</si>
  <si>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</si>
  <si>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</si>
  <si>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</si>
  <si>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</si>
  <si>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</si>
  <si>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</si>
  <si>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</si>
  <si>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</si>
  <si>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</si>
  <si>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</si>
  <si>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</si>
  <si>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</si>
  <si>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</si>
  <si>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</si>
  <si>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</si>
  <si>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</si>
  <si>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</si>
  <si>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</si>
  <si>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</si>
  <si>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</si>
  <si>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</si>
  <si>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</si>
  <si>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</si>
  <si>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</si>
  <si>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</si>
  <si>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</si>
  <si>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</si>
  <si>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</si>
  <si>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</si>
  <si>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</si>
  <si>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</si>
  <si>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</si>
  <si>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</si>
  <si>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</si>
  <si>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</si>
  <si>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</si>
  <si>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</si>
  <si>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</si>
  <si>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</si>
  <si>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</si>
  <si>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</si>
  <si>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</si>
  <si>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</si>
  <si>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</si>
  <si>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</si>
  <si>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</si>
  <si>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</si>
  <si>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</si>
  <si>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</si>
  <si>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</si>
  <si>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</si>
  <si>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</si>
  <si>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</si>
  <si>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</si>
  <si>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</si>
  <si>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</si>
  <si>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</si>
  <si>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</si>
  <si>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</si>
  <si>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</si>
  <si>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</si>
  <si>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</si>
  <si>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</si>
  <si>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</si>
  <si>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</si>
  <si>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</si>
  <si>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</si>
  <si>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</si>
  <si>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</si>
  <si>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</si>
  <si>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</si>
  <si>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</si>
  <si>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</si>
  <si>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</si>
  <si>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</si>
  <si>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</si>
  <si>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</si>
  <si>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</si>
  <si>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</si>
  <si>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</si>
  <si>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</si>
  <si>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</si>
  <si>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</si>
  <si>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</si>
  <si>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</si>
  <si>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</si>
  <si>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</si>
  <si>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</si>
  <si>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</si>
  <si>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</si>
  <si>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</si>
  <si>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</si>
  <si>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</si>
  <si>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</si>
  <si>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</si>
  <si>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</si>
  <si>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</si>
  <si>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</si>
  <si>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</si>
  <si>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</si>
  <si>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</si>
  <si>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</si>
  <si>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</si>
  <si>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</si>
  <si>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</si>
  <si>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</si>
  <si>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</si>
  <si>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</si>
  <si>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</si>
  <si>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</si>
  <si>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</si>
  <si>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</si>
  <si>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</si>
  <si>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</si>
  <si>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</si>
  <si>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</si>
  <si>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</si>
  <si>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</si>
  <si>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</si>
  <si>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</si>
  <si>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</si>
  <si>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</si>
  <si>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</si>
  <si>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</si>
  <si>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</si>
  <si>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</si>
  <si>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</si>
  <si>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</si>
  <si>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</si>
  <si>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</si>
  <si>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</si>
  <si>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</si>
  <si>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</si>
  <si>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</si>
  <si>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</si>
  <si>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</si>
  <si>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</si>
  <si>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</si>
  <si>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</si>
  <si>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</si>
  <si>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</si>
  <si>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</si>
  <si>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</si>
  <si>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</si>
  <si>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</si>
  <si>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</si>
  <si>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</si>
  <si>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</si>
  <si>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</si>
  <si>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</si>
  <si>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</si>
  <si>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</si>
  <si>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</si>
  <si>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</si>
  <si>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</si>
  <si>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</si>
  <si>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</si>
  <si>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</si>
  <si>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</si>
  <si>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</si>
  <si>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</si>
  <si>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</si>
  <si>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</si>
  <si>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</si>
  <si>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</si>
  <si>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</si>
  <si>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</si>
  <si>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</si>
  <si>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</si>
  <si>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</si>
  <si>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</si>
  <si>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</si>
  <si>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</si>
  <si>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</si>
  <si>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</si>
  <si>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</si>
  <si>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</si>
  <si>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</si>
  <si>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</si>
  <si>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</si>
  <si>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</si>
  <si>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</si>
  <si>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</si>
  <si>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</si>
  <si>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</si>
  <si>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</si>
  <si>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</si>
  <si>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</si>
  <si>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</si>
  <si>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</si>
  <si>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</si>
  <si>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</si>
  <si>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</si>
  <si>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</si>
  <si>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</si>
  <si>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</si>
  <si>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</si>
  <si>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</si>
  <si>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</si>
  <si>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</si>
  <si>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</si>
  <si>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</si>
  <si>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</si>
  <si>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</si>
  <si>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</si>
  <si>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</si>
  <si>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</si>
  <si>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</si>
  <si>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</si>
  <si>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</si>
  <si>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</si>
  <si>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</si>
  <si>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</si>
  <si>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</si>
  <si>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</si>
  <si>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</si>
  <si>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</si>
  <si>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</si>
  <si>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</si>
  <si>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</si>
  <si>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</si>
  <si>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</si>
  <si>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</si>
  <si>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</si>
  <si>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</si>
  <si>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</si>
  <si>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</si>
  <si>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</si>
  <si>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</si>
  <si>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</si>
  <si>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</si>
  <si>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</si>
  <si>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</si>
  <si>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</si>
  <si>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</si>
  <si>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</si>
  <si>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</si>
  <si>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</si>
  <si>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</si>
  <si>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</si>
  <si>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</si>
  <si>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</si>
  <si>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</si>
  <si>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</si>
  <si>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</si>
  <si>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</si>
  <si>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</si>
  <si>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</si>
  <si>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</si>
  <si>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</si>
  <si>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</si>
  <si>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</si>
  <si>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</si>
  <si>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</si>
  <si>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</si>
  <si>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</si>
  <si>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</si>
  <si>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</si>
  <si>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</si>
  <si>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</si>
  <si>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</si>
  <si>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</si>
  <si>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</si>
  <si>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</si>
  <si>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</si>
  <si>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</si>
  <si>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</si>
  <si>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</si>
  <si>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</si>
  <si>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</si>
  <si>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</si>
  <si>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</si>
  <si>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</si>
  <si>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</si>
  <si>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</si>
  <si>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</si>
  <si>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</si>
  <si>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</si>
  <si>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</si>
  <si>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</si>
  <si>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</si>
  <si>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</si>
  <si>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</si>
  <si>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</si>
  <si>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</si>
  <si>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</si>
  <si>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</si>
  <si>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</si>
  <si>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</si>
  <si>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</si>
  <si>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</si>
  <si>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</si>
  <si>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</si>
  <si>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</si>
  <si>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</si>
  <si>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</si>
  <si>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</si>
  <si>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</si>
  <si>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</si>
  <si>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</si>
  <si>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</si>
  <si>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</si>
  <si>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</si>
  <si>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</si>
  <si>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</si>
  <si>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</si>
  <si>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</si>
  <si>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</si>
  <si>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</si>
  <si>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</si>
  <si>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</si>
  <si>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</si>
  <si>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</si>
  <si>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</si>
  <si>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</si>
  <si>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</si>
  <si>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</si>
  <si>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</si>
  <si>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</si>
  <si>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</si>
  <si>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</si>
  <si>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</si>
  <si>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</si>
  <si>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</si>
  <si>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</si>
  <si>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</si>
  <si>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</si>
  <si>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</si>
  <si>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</si>
  <si>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</si>
  <si>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</si>
  <si>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</si>
  <si>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</si>
  <si>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</si>
  <si>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</si>
  <si>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</si>
  <si>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</si>
  <si>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</si>
  <si>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</si>
  <si>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</si>
  <si>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</si>
  <si>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</si>
  <si>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</si>
  <si>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</si>
  <si>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</si>
  <si>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</si>
  <si>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</si>
  <si>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</si>
  <si>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</si>
  <si>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</si>
  <si>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</si>
  <si>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</si>
  <si>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</si>
  <si>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</si>
  <si>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</si>
  <si>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</si>
  <si>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</si>
  <si>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</si>
  <si>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</si>
  <si>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</si>
  <si>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</si>
  <si>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</si>
  <si>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</si>
  <si>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</si>
  <si>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</si>
  <si>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</si>
  <si>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</si>
  <si>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</si>
  <si>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</si>
  <si>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</si>
  <si>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</si>
  <si>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</si>
  <si>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</si>
  <si>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</si>
  <si>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</si>
  <si>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</si>
  <si>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</si>
  <si>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</si>
  <si>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</si>
  <si>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</si>
  <si>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</si>
  <si>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</si>
  <si>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</si>
  <si>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</si>
  <si>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</si>
  <si>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</si>
  <si>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</si>
  <si>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</si>
  <si>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</si>
  <si>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</si>
  <si>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</si>
  <si>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</si>
  <si>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</si>
  <si>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</si>
  <si>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</si>
  <si>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</si>
  <si>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</si>
  <si>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</si>
  <si>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</si>
  <si>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</si>
  <si>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</si>
  <si>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</si>
  <si>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</si>
  <si>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</si>
  <si>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</si>
  <si>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</si>
  <si>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</si>
  <si>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</si>
  <si>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</si>
  <si>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</si>
  <si>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</si>
  <si>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</si>
  <si>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</si>
  <si>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</si>
  <si>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</si>
  <si>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</si>
  <si>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</si>
  <si>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</si>
  <si>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</si>
  <si>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</si>
  <si>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</si>
  <si>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</si>
  <si>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</si>
  <si>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</si>
  <si>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</si>
  <si>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</si>
  <si>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</si>
  <si>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</si>
  <si>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</si>
  <si>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</si>
  <si>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</si>
  <si>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</si>
  <si>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</si>
  <si>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</si>
  <si>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</si>
  <si>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</si>
  <si>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</si>
  <si>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</si>
  <si>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</si>
  <si>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</si>
  <si>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</si>
  <si>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</si>
  <si>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</si>
  <si>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</si>
  <si>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</si>
  <si>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</si>
  <si>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</si>
  <si>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</si>
  <si>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</si>
  <si>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</si>
  <si>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</si>
  <si>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</si>
  <si>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</si>
  <si>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</si>
  <si>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</si>
  <si>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</si>
  <si>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</si>
  <si>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</si>
  <si>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</si>
  <si>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</si>
  <si>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</si>
  <si>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</si>
  <si>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</si>
  <si>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</si>
  <si>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</si>
  <si>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</si>
  <si>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</si>
  <si>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</si>
  <si>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</si>
  <si>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</si>
  <si>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</si>
  <si>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</si>
  <si>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</si>
  <si>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</si>
  <si>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</si>
  <si>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</si>
  <si>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</si>
  <si>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</si>
  <si>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</si>
  <si>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</si>
  <si>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</si>
  <si>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</si>
  <si>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</si>
  <si>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</si>
  <si>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</si>
  <si>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</si>
  <si>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</si>
  <si>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</si>
  <si>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</si>
  <si>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</si>
  <si>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</si>
  <si>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</si>
  <si>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</si>
  <si>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</si>
  <si>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</si>
  <si>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</si>
  <si>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</si>
  <si>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</si>
  <si>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</si>
  <si>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</si>
  <si>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</si>
  <si>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</si>
  <si>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</si>
  <si>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</si>
  <si>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</si>
  <si>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</si>
  <si>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</si>
  <si>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</si>
  <si>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</si>
  <si>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</si>
  <si>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</si>
  <si>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</si>
  <si>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</si>
  <si>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</si>
  <si>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</si>
  <si>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</si>
  <si>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</si>
  <si>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</si>
  <si>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</si>
  <si>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</si>
  <si>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</si>
  <si>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</si>
  <si>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</si>
  <si>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</si>
  <si>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</si>
  <si>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</si>
  <si>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</si>
  <si>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</si>
  <si>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</si>
  <si>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</si>
  <si>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</si>
  <si>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</si>
  <si>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</si>
  <si>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</si>
  <si>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</si>
  <si>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</si>
  <si>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</si>
  <si>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</si>
  <si>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</si>
  <si>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</si>
  <si>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</si>
  <si>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</si>
  <si>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</si>
  <si>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</si>
  <si>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</si>
  <si>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</si>
  <si>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</si>
  <si>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</si>
  <si>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</si>
  <si>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</si>
  <si>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</si>
  <si>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</si>
  <si>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</si>
  <si>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</si>
  <si>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</si>
  <si>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</si>
  <si>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</si>
  <si>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</si>
  <si>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</si>
  <si>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</si>
  <si>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</si>
  <si>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</si>
  <si>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</si>
  <si>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</si>
  <si>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</si>
  <si>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</si>
  <si>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</si>
  <si>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</si>
  <si>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</si>
  <si>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</si>
  <si>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</si>
  <si>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</si>
  <si>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</si>
  <si>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</si>
  <si>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</si>
  <si>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</si>
  <si>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</si>
  <si>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</si>
  <si>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</si>
  <si>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</si>
  <si>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</si>
  <si>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</si>
  <si>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</si>
  <si>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</si>
  <si>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</si>
  <si>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</si>
  <si>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</si>
  <si>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</si>
  <si>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</si>
  <si>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</si>
  <si>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</si>
  <si>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</si>
  <si>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</si>
  <si>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</si>
  <si>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</si>
  <si>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</si>
  <si>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</si>
  <si>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</si>
  <si>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</si>
  <si>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</si>
  <si>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</si>
  <si>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</si>
  <si>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</si>
  <si>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</si>
  <si>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</si>
  <si>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</si>
  <si>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</si>
  <si>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</si>
  <si>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</si>
  <si>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</si>
  <si>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</si>
  <si>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</si>
  <si>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</si>
  <si>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</si>
  <si>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</si>
  <si>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</si>
  <si>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</si>
  <si>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</si>
  <si>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</si>
  <si>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</si>
  <si>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</si>
  <si>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</si>
  <si>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</si>
  <si>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</si>
  <si>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</si>
  <si>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</si>
  <si>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</si>
  <si>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</si>
  <si>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</si>
  <si>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</si>
  <si>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</si>
  <si>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</si>
  <si>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</si>
  <si>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</si>
  <si>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</si>
  <si>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</si>
  <si>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</si>
  <si>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</si>
  <si>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</si>
  <si>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</si>
  <si>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</si>
  <si>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</si>
  <si>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</si>
  <si>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</si>
  <si>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</si>
  <si>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</si>
  <si>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</si>
  <si>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</si>
  <si>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</si>
  <si>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</si>
  <si>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</si>
  <si>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</si>
  <si>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</si>
  <si>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</si>
  <si>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</si>
  <si>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</si>
  <si>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</si>
  <si>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</si>
  <si>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</si>
  <si>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</si>
  <si>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</si>
  <si>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</si>
  <si>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</si>
  <si>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</si>
  <si>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</si>
  <si>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</si>
  <si>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</si>
  <si>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</si>
  <si>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</si>
  <si>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</si>
  <si>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</si>
  <si>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</si>
  <si>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</si>
  <si>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</si>
  <si>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</si>
  <si>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</si>
  <si>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</si>
  <si>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</si>
  <si>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</si>
  <si>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</si>
  <si>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</si>
  <si>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</si>
  <si>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</si>
  <si>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</si>
  <si>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</si>
  <si>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</si>
  <si>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</si>
  <si>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</si>
  <si>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</si>
  <si>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</si>
  <si>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</si>
  <si>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</si>
  <si>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</si>
  <si>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</si>
  <si>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</si>
  <si>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</si>
  <si>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</si>
  <si>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</si>
  <si>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</si>
  <si>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</si>
  <si>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</si>
  <si>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</si>
  <si>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</si>
  <si>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</si>
  <si>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</si>
  <si>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</si>
  <si>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</si>
  <si>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</si>
  <si>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</si>
  <si>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</si>
  <si>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</si>
  <si>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</si>
  <si>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</si>
  <si>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</si>
  <si>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</si>
  <si>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</si>
  <si>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</si>
  <si>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</si>
  <si>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</si>
  <si>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</si>
  <si>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</si>
  <si>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</si>
  <si>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</si>
  <si>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</si>
  <si>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</si>
  <si>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</si>
  <si>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</si>
  <si>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</si>
  <si>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</si>
  <si>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</si>
  <si>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</si>
  <si>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</si>
  <si>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</si>
  <si>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</si>
  <si>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</si>
  <si>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</si>
  <si>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</si>
  <si>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</si>
  <si>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</si>
  <si>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</si>
  <si>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</si>
  <si>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</si>
  <si>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</si>
  <si>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</si>
  <si>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</si>
  <si>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</si>
  <si>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</si>
  <si>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</si>
  <si>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</si>
  <si>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</si>
  <si>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</si>
  <si>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</si>
  <si>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</si>
  <si>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</si>
  <si>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</si>
  <si>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</si>
  <si>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</si>
  <si>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</si>
  <si>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</si>
  <si>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</si>
  <si>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</si>
  <si>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</si>
  <si>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</si>
  <si>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</si>
  <si>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</si>
  <si>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</si>
  <si>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</si>
  <si>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</si>
  <si>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</si>
  <si>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</si>
  <si>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</si>
  <si>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</si>
  <si>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</si>
  <si>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</si>
  <si>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</si>
  <si>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</si>
  <si>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</si>
  <si>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</si>
  <si>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</si>
  <si>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</si>
  <si>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</si>
  <si>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</si>
  <si>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</si>
  <si>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</si>
  <si>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</si>
  <si>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</si>
  <si>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</si>
  <si>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</si>
  <si>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</si>
  <si>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</si>
  <si>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</si>
  <si>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</si>
  <si>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</si>
  <si>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</si>
  <si>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</si>
  <si>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</si>
  <si>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</si>
  <si>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</si>
  <si>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</si>
  <si>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</si>
  <si>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</si>
  <si>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</si>
  <si>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</si>
  <si>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</si>
  <si>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</si>
  <si>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</si>
  <si>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</si>
  <si>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</si>
  <si>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</si>
  <si>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</si>
  <si>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</si>
  <si>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</si>
  <si>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</si>
  <si>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</si>
  <si>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</si>
  <si>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</si>
  <si>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</si>
  <si>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</si>
  <si>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</si>
  <si>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</si>
  <si>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</si>
  <si>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</si>
  <si>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</si>
  <si>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</si>
  <si>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</si>
  <si>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</si>
  <si>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</si>
  <si>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</si>
  <si>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</si>
  <si>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</si>
  <si>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</si>
  <si>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</si>
  <si>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</si>
  <si>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</si>
  <si>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</si>
  <si>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</si>
  <si>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</si>
  <si>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</si>
  <si>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</si>
  <si>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</si>
  <si>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</si>
  <si>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</si>
  <si>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</si>
  <si>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</si>
  <si>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</si>
  <si>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</si>
  <si>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</si>
  <si>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</si>
  <si>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</si>
  <si>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</si>
  <si>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</si>
  <si>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</si>
  <si>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</si>
  <si>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</si>
  <si>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</si>
  <si>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</si>
  <si>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</si>
  <si>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</si>
  <si>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</si>
  <si>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</si>
  <si>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</si>
  <si>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</si>
  <si>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</si>
  <si>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</si>
  <si>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</si>
  <si>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</si>
  <si>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</si>
  <si>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</si>
  <si>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</si>
  <si>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</si>
  <si>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</si>
  <si>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</si>
  <si>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</si>
  <si>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</si>
  <si>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</si>
  <si>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</si>
  <si>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</si>
  <si>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</si>
  <si>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</si>
  <si>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</si>
  <si>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</si>
  <si>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</si>
  <si>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</si>
  <si>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</si>
  <si>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</si>
  <si>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</si>
  <si>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</si>
  <si>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</si>
  <si>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</si>
  <si>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</si>
  <si>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</si>
  <si>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</si>
  <si>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</si>
  <si>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</si>
  <si>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</si>
  <si>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</si>
  <si>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</si>
  <si>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</si>
  <si>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</si>
  <si>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</si>
  <si>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</si>
  <si>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</si>
  <si>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</si>
  <si>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</si>
  <si>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</si>
  <si>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</si>
  <si>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</si>
  <si>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</si>
  <si>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</si>
  <si>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</si>
  <si>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</si>
  <si>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</si>
  <si>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</si>
  <si>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</si>
  <si>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</si>
  <si>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</si>
  <si>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</si>
  <si>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</si>
  <si>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</si>
  <si>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</si>
  <si>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</si>
  <si>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</si>
  <si>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</si>
  <si>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</si>
  <si>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</si>
  <si>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</si>
  <si>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</si>
  <si>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</si>
  <si>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</si>
  <si>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</si>
  <si>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</si>
  <si>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</si>
  <si>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</si>
  <si>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</si>
  <si>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</si>
  <si>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</si>
  <si>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</si>
  <si>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</si>
  <si>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</si>
  <si>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</si>
  <si>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</si>
  <si>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</si>
  <si>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</si>
  <si>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</si>
  <si>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</si>
  <si>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</si>
  <si>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</si>
  <si>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</si>
  <si>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</si>
  <si>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</si>
  <si>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</si>
  <si>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</si>
  <si>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</si>
  <si>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</si>
  <si>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</si>
  <si>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</si>
  <si>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</si>
  <si>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</si>
  <si>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</si>
  <si>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</si>
  <si>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</si>
  <si>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</si>
  <si>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</si>
  <si>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</si>
  <si>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</si>
  <si>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</si>
  <si>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</si>
  <si>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</si>
  <si>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</si>
  <si>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</si>
  <si>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</si>
  <si>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</si>
  <si>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</si>
  <si>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</si>
  <si>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</si>
  <si>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</si>
  <si>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</si>
  <si>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</si>
  <si>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</si>
  <si>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</si>
  <si>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</si>
  <si>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</si>
  <si>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</si>
  <si>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</si>
  <si>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</si>
  <si>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</si>
  <si>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</si>
  <si>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</si>
  <si>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</si>
  <si>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</si>
  <si>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</si>
  <si>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</si>
  <si>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</si>
  <si>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</si>
  <si>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</si>
  <si>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</si>
  <si>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</si>
  <si>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</si>
  <si>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</si>
  <si>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</si>
  <si>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</si>
  <si>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</si>
  <si>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</si>
  <si>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</si>
  <si>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</si>
  <si>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</si>
  <si>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</si>
  <si>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</si>
  <si>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</si>
  <si>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</si>
  <si>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</si>
  <si>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</si>
  <si>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</si>
  <si>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</si>
  <si>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</si>
  <si>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</si>
  <si>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</si>
  <si>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</si>
  <si>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</si>
  <si>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</si>
  <si>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</si>
  <si>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</si>
  <si>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</si>
  <si>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</si>
  <si>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</si>
  <si>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</si>
  <si>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</si>
  <si>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</si>
  <si>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</si>
  <si>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</si>
  <si>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</si>
  <si>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</si>
  <si>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</si>
  <si>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</si>
  <si>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</si>
  <si>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</si>
  <si>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</si>
  <si>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</si>
  <si>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</si>
  <si>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</si>
  <si>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</si>
  <si>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</si>
  <si>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</si>
  <si>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</si>
  <si>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</si>
  <si>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</si>
  <si>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</si>
  <si>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</si>
  <si>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</si>
  <si>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</si>
  <si>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</si>
  <si>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</si>
  <si>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</si>
  <si>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</si>
  <si>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</si>
  <si>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</si>
  <si>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</si>
  <si>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</si>
  <si>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</si>
  <si>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</si>
  <si>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</si>
  <si>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</si>
  <si>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</si>
  <si>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</si>
  <si>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</si>
  <si>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</si>
  <si>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</si>
  <si>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</si>
  <si>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</si>
  <si>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</si>
  <si>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</si>
  <si>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</si>
  <si>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</si>
  <si>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</si>
  <si>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</si>
  <si>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</si>
  <si>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</si>
  <si>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</si>
  <si>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</si>
  <si>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</si>
  <si>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</si>
  <si>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</si>
  <si>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</si>
  <si>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</si>
  <si>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</si>
  <si>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</si>
  <si>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</si>
  <si>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</si>
  <si>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</si>
  <si>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</si>
  <si>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</si>
  <si>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</si>
  <si>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</si>
  <si>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</si>
  <si>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</si>
  <si>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</si>
  <si>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</si>
  <si>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</si>
  <si>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</si>
  <si>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</si>
  <si>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</si>
  <si>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</si>
  <si>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</si>
  <si>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</si>
  <si>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</si>
  <si>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</si>
  <si>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</si>
  <si>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</si>
  <si>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</si>
  <si>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</si>
  <si>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</si>
  <si>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</si>
  <si>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</si>
  <si>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</si>
  <si>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</si>
  <si>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</si>
  <si>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</si>
  <si>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</si>
  <si>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</si>
  <si>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</si>
  <si>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</si>
  <si>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</si>
  <si>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</si>
  <si>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</si>
  <si>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</si>
  <si>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</si>
  <si>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</si>
  <si>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</si>
  <si>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</si>
  <si>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</si>
  <si>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</si>
  <si>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</si>
  <si>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</si>
  <si>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</si>
  <si>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</si>
  <si>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</si>
  <si>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</si>
  <si>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</si>
  <si>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</si>
  <si>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</si>
  <si>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</si>
  <si>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</si>
  <si>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</si>
  <si>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</si>
  <si>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</si>
  <si>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</si>
  <si>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</si>
  <si>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</si>
  <si>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</si>
  <si>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</si>
  <si>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</si>
  <si>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</si>
  <si>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</si>
  <si>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</si>
  <si>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</si>
  <si>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</si>
  <si>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</si>
  <si>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</si>
  <si>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</si>
  <si>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</si>
  <si>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</si>
  <si>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</si>
  <si>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</si>
  <si>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</si>
  <si>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</si>
  <si>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</si>
  <si>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</si>
  <si>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</si>
  <si>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</si>
  <si>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</si>
  <si>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</si>
  <si>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</si>
  <si>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</si>
  <si>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</si>
  <si>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</si>
  <si>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</si>
  <si>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</si>
  <si>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</si>
  <si>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</si>
  <si>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</si>
  <si>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</si>
  <si>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</si>
  <si>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</si>
  <si>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</si>
  <si>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</si>
  <si>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</si>
  <si>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</si>
  <si>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</si>
  <si>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</si>
  <si>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</si>
  <si>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</si>
  <si>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</si>
  <si>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</si>
  <si>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</si>
  <si>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</si>
  <si>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</si>
  <si>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</si>
  <si>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</si>
  <si>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</si>
  <si>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</si>
  <si>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</si>
  <si>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</si>
  <si>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</si>
  <si>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</si>
  <si>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</si>
  <si>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</si>
  <si>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</si>
  <si>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</si>
  <si>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</si>
  <si>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</si>
  <si>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</si>
  <si>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</si>
  <si>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</si>
  <si>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</si>
  <si>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</si>
  <si>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</si>
  <si>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</si>
  <si>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</si>
  <si>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</si>
  <si>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</si>
  <si>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</si>
  <si>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</si>
  <si>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</si>
  <si>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</si>
  <si>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</si>
  <si>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</si>
  <si>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</si>
  <si>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</si>
  <si>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</si>
  <si>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</si>
  <si>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</si>
  <si>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</si>
  <si>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</si>
  <si>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</si>
  <si>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</si>
  <si>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</si>
  <si>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</si>
  <si>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</si>
  <si>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</si>
  <si>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</si>
  <si>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</si>
  <si>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</si>
  <si>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</si>
  <si>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</si>
  <si>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</si>
  <si>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</si>
  <si>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</si>
  <si>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</si>
  <si>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</si>
  <si>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</si>
  <si>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</si>
  <si>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</si>
  <si>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</si>
  <si>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</si>
  <si>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</si>
  <si>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</si>
  <si>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</si>
  <si>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</si>
  <si>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</si>
  <si>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</si>
  <si>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</si>
  <si>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</si>
  <si>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</si>
  <si>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</si>
  <si>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</si>
  <si>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</si>
  <si>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</si>
  <si>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</si>
  <si>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</si>
  <si>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</si>
  <si>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</si>
  <si>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</si>
  <si>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</si>
  <si>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</si>
  <si>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</si>
  <si>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</si>
  <si>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</si>
  <si>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</si>
  <si>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</si>
  <si>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</si>
  <si>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</si>
  <si>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</si>
  <si>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</si>
  <si>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</si>
  <si>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</si>
  <si>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</si>
  <si>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</si>
  <si>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</si>
  <si>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</si>
  <si>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</si>
  <si>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</si>
  <si>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</si>
  <si>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</si>
  <si>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</si>
  <si>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</si>
  <si>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</si>
  <si>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</si>
  <si>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</si>
  <si>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</si>
  <si>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</si>
  <si>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</si>
  <si>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</si>
  <si>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</si>
  <si>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</si>
  <si>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</si>
  <si>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</si>
  <si>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</si>
  <si>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</si>
  <si>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</si>
  <si>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</si>
  <si>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</si>
  <si>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</si>
  <si>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</si>
  <si>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</si>
  <si>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</si>
  <si>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</si>
  <si>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</si>
  <si>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</si>
  <si>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</si>
  <si>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</si>
  <si>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</si>
  <si>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</si>
  <si>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</si>
  <si>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</si>
  <si>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</si>
  <si>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</si>
  <si>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</si>
  <si>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</si>
  <si>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</si>
  <si>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</si>
  <si>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</si>
  <si>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</si>
  <si>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</si>
  <si>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</si>
  <si>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</si>
  <si>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</si>
  <si>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</si>
  <si>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</si>
  <si>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</si>
  <si>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</si>
  <si>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</si>
  <si>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</si>
  <si>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</si>
  <si>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</si>
  <si>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</si>
  <si>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</si>
  <si>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</si>
  <si>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</si>
  <si>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</si>
  <si>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</si>
  <si>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</si>
  <si>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</si>
  <si>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</si>
  <si>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</si>
  <si>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</si>
  <si>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</si>
  <si>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</si>
  <si>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</si>
  <si>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</si>
  <si>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</si>
  <si>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</si>
  <si>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</si>
  <si>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</si>
  <si>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</si>
  <si>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</si>
  <si>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</si>
  <si>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</si>
  <si>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</si>
  <si>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</si>
  <si>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</si>
  <si>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</si>
  <si>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</si>
  <si>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</si>
  <si>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</si>
  <si>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</si>
  <si>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</si>
  <si>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</si>
  <si>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</si>
  <si>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</si>
  <si>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</si>
  <si>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</si>
  <si>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</si>
  <si>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</si>
  <si>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</si>
  <si>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</si>
  <si>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</si>
  <si>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</si>
  <si>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</si>
  <si>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</si>
  <si>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</si>
  <si>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</si>
  <si>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</si>
  <si>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</si>
  <si>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</si>
  <si>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</si>
  <si>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</si>
  <si>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</si>
  <si>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</si>
  <si>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</si>
  <si>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</si>
  <si>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</si>
  <si>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</si>
  <si>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</si>
  <si>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</si>
  <si>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</si>
  <si>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</si>
  <si>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</si>
  <si>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</si>
  <si>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</si>
  <si>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</si>
  <si>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</si>
  <si>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</si>
  <si>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</si>
  <si>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</si>
  <si>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</si>
  <si>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</si>
  <si>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</si>
  <si>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</si>
  <si>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</si>
  <si>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</si>
  <si>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</si>
  <si>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</si>
  <si>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</si>
  <si>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</si>
  <si>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</si>
  <si>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</si>
  <si>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</si>
  <si>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</si>
  <si>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</si>
  <si>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</si>
  <si>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</si>
  <si>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</si>
  <si>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</si>
  <si>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</si>
  <si>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</si>
  <si>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</si>
  <si>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</si>
  <si>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</si>
  <si>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</si>
  <si>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</si>
  <si>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</si>
  <si>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</si>
  <si>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</si>
  <si>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</si>
  <si>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</si>
  <si>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</si>
  <si>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</si>
  <si>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</si>
  <si>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</si>
  <si>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</si>
  <si>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</si>
  <si>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</si>
  <si>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</si>
  <si>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</si>
  <si>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</si>
  <si>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</si>
  <si>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</si>
  <si>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</si>
  <si>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</si>
  <si>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</si>
  <si>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</si>
  <si>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</si>
  <si>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</si>
  <si>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</si>
  <si>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</si>
  <si>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</si>
  <si>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</si>
  <si>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</si>
  <si>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</si>
  <si>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</si>
  <si>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</si>
  <si>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</si>
  <si>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</si>
  <si>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</si>
  <si>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</si>
  <si>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</si>
  <si>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</si>
  <si>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</si>
  <si>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</si>
  <si>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</si>
  <si>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</si>
  <si>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</si>
  <si>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</si>
  <si>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</si>
  <si>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</si>
  <si>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</si>
  <si>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</si>
  <si>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</si>
  <si>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</si>
  <si>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</si>
  <si>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</si>
  <si>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</si>
  <si>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</si>
  <si>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</si>
  <si>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</si>
  <si>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</si>
  <si>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</si>
  <si>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</si>
  <si>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</si>
  <si>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</si>
  <si>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</si>
  <si>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</si>
  <si>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</si>
  <si>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</si>
  <si>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</si>
  <si>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</si>
  <si>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</si>
  <si>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</si>
  <si>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</si>
  <si>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</si>
  <si>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</si>
  <si>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</si>
  <si>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</si>
  <si>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</si>
  <si>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</si>
  <si>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</si>
  <si>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</si>
  <si>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</si>
  <si>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</si>
  <si>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</si>
  <si>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</si>
  <si>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</si>
  <si>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</si>
  <si>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</si>
  <si>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</si>
  <si>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</si>
  <si>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</si>
  <si>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</si>
  <si>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</si>
  <si>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</si>
  <si>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</si>
  <si>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</si>
  <si>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</si>
  <si>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</si>
  <si>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</si>
  <si>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</si>
  <si>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</si>
  <si>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</si>
  <si>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</si>
  <si>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</si>
  <si>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</si>
  <si>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</si>
  <si>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</si>
  <si>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</si>
  <si>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</si>
  <si>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</si>
  <si>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</si>
  <si>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</si>
  <si>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</si>
  <si>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</si>
  <si>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</si>
  <si>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</si>
  <si>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</si>
  <si>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</si>
  <si>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</si>
  <si>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</si>
  <si>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</si>
  <si>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</si>
  <si>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</si>
  <si>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</si>
  <si>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</si>
  <si>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</si>
  <si>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</si>
  <si>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</si>
  <si>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</si>
  <si>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</si>
  <si>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</si>
  <si>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</si>
  <si>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</si>
  <si>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</si>
  <si>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</si>
  <si>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</si>
  <si>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</si>
  <si>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</si>
  <si>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</si>
  <si>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</si>
  <si>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</si>
  <si>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</si>
  <si>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</si>
  <si>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</si>
  <si>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</si>
  <si>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</si>
  <si>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</si>
  <si>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</si>
  <si>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</si>
  <si>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</si>
  <si>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</si>
  <si>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</si>
  <si>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</si>
  <si>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</si>
  <si>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</si>
  <si>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</si>
  <si>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</si>
  <si>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</si>
  <si>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</si>
  <si>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</si>
  <si>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</si>
  <si>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</si>
  <si>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</si>
  <si>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</si>
  <si>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</si>
  <si>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</si>
  <si>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</si>
  <si>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</si>
  <si>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</si>
  <si>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</si>
  <si>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</si>
  <si>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</si>
  <si>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</si>
  <si>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</si>
  <si>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</si>
  <si>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</si>
  <si>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</si>
  <si>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</si>
  <si>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</si>
  <si>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</si>
  <si>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</si>
  <si>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</si>
  <si>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</si>
  <si>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</si>
  <si>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</si>
  <si>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</si>
  <si>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</si>
  <si>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</si>
  <si>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</si>
  <si>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</si>
  <si>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</si>
  <si>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</si>
  <si>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</si>
  <si>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</si>
  <si>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</si>
  <si>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</si>
  <si>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</si>
  <si>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</si>
  <si>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</si>
  <si>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</si>
  <si>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</si>
  <si>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</si>
  <si>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</si>
  <si>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</si>
  <si>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</si>
  <si>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</si>
  <si>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</si>
  <si>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</si>
  <si>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</si>
  <si>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</si>
  <si>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</si>
  <si>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</si>
  <si>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</si>
  <si>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</si>
  <si>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</si>
  <si>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</si>
  <si>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</si>
  <si>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</si>
  <si>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</si>
  <si>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</si>
  <si>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</si>
  <si>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</si>
  <si>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</si>
  <si>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</si>
  <si>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</si>
  <si>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</si>
  <si>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</si>
  <si>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</si>
  <si>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</si>
  <si>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</si>
  <si>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</si>
  <si>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</si>
  <si>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</si>
  <si>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</si>
  <si>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</si>
  <si>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</si>
  <si>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</si>
  <si>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</si>
  <si>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</si>
  <si>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</si>
  <si>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</si>
  <si>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</si>
  <si>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</si>
  <si>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</si>
  <si>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</si>
  <si>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</si>
  <si>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</si>
  <si>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</si>
  <si>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</si>
  <si>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</si>
  <si>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</si>
  <si>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</si>
  <si>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</si>
  <si>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</si>
  <si>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</si>
  <si>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</si>
  <si>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</si>
  <si>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</si>
  <si>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</si>
  <si>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</si>
  <si>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</si>
  <si>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</si>
  <si>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</si>
  <si>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</si>
  <si>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</si>
  <si>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</si>
  <si>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</si>
  <si>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</si>
  <si>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</si>
  <si>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</si>
  <si>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</si>
  <si>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</si>
  <si>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</si>
  <si>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</si>
  <si>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</si>
  <si>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</si>
  <si>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</si>
  <si>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</si>
  <si>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</si>
  <si>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</si>
  <si>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</si>
  <si>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</si>
  <si>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</si>
  <si>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</si>
  <si>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</si>
  <si>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</si>
  <si>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</si>
  <si>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</si>
  <si>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</si>
  <si>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</si>
  <si>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</si>
  <si>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</si>
  <si>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</si>
  <si>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</si>
  <si>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</si>
  <si>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</si>
  <si>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</si>
  <si>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</si>
  <si>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</si>
  <si>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</si>
  <si>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</si>
  <si>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</si>
  <si>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</si>
  <si>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</si>
  <si>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</si>
  <si>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</si>
  <si>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</si>
  <si>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</si>
  <si>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</si>
  <si>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</si>
  <si>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</si>
  <si>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</si>
  <si>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</si>
  <si>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</si>
  <si>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</si>
  <si>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</si>
  <si>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</si>
  <si>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</si>
  <si>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</si>
  <si>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</si>
  <si>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</si>
  <si>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</si>
  <si>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</si>
  <si>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</si>
  <si>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</si>
  <si>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</si>
  <si>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</si>
  <si>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</si>
  <si>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</si>
  <si>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</si>
  <si>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</si>
  <si>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</si>
  <si>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</si>
  <si>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</si>
  <si>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</si>
  <si>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</si>
  <si>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</si>
  <si>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</si>
  <si>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</si>
  <si>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</si>
  <si>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</si>
  <si>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</si>
  <si>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</si>
  <si>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</si>
  <si>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</si>
  <si>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</si>
  <si>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</si>
  <si>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</si>
  <si>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</si>
  <si>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</si>
  <si>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</si>
  <si>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</si>
  <si>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</si>
  <si>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</si>
  <si>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</si>
  <si>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</si>
  <si>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</si>
  <si>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</si>
  <si>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</si>
  <si>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</si>
  <si>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</si>
  <si>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</si>
  <si>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</si>
  <si>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</si>
  <si>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</si>
  <si>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</si>
  <si>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</si>
  <si>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</si>
  <si>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</si>
  <si>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</si>
  <si>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</si>
  <si>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</si>
  <si>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</si>
  <si>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</si>
  <si>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</si>
  <si>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</si>
  <si>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</si>
  <si>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</si>
  <si>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</si>
  <si>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</si>
  <si>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</si>
  <si>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</si>
  <si>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</si>
  <si>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</si>
  <si>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</si>
  <si>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</si>
  <si>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</si>
  <si>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</si>
  <si>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</si>
  <si>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</si>
  <si>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</si>
  <si>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</si>
  <si>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</si>
  <si>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</si>
  <si>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</si>
  <si>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</si>
  <si>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</si>
  <si>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</si>
  <si>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</si>
  <si>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</si>
  <si>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</si>
  <si>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</si>
  <si>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</si>
  <si>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</si>
  <si>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</si>
  <si>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</si>
  <si>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</si>
  <si>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</si>
  <si>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</si>
  <si>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</si>
  <si>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</si>
  <si>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</si>
  <si>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</si>
  <si>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</si>
  <si>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</si>
  <si>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</si>
  <si>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</si>
  <si>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</si>
  <si>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</si>
  <si>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</si>
  <si>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</si>
  <si>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</si>
  <si>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</si>
  <si>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</si>
  <si>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</si>
  <si>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</si>
  <si>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</si>
  <si>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</si>
  <si>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</si>
  <si>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</si>
  <si>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</si>
  <si>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</si>
  <si>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</si>
  <si>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</si>
  <si>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</si>
  <si>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</si>
  <si>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</si>
  <si>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</si>
  <si>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</si>
  <si>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</si>
  <si>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</si>
  <si>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</si>
  <si>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</si>
  <si>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</si>
  <si>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</si>
  <si>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</si>
  <si>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</si>
  <si>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</si>
  <si>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</si>
  <si>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</si>
  <si>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</si>
  <si>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</si>
  <si>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</si>
  <si>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</si>
  <si>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</si>
  <si>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</si>
  <si>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</si>
  <si>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</si>
  <si>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</si>
  <si>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</si>
  <si>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</si>
  <si>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</si>
  <si>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</si>
  <si>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</si>
  <si>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</si>
  <si>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</si>
  <si>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</si>
  <si>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</si>
  <si>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</si>
  <si>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</si>
  <si>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</si>
  <si>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</si>
  <si>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</si>
  <si>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</si>
  <si>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</si>
  <si>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</si>
  <si>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</si>
  <si>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</si>
  <si>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</si>
  <si>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</si>
  <si>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</si>
  <si>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</si>
  <si>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</si>
  <si>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</si>
  <si>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</si>
  <si>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</si>
  <si>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</si>
  <si>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</si>
  <si>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</si>
  <si>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PCM-20251125-00000094</t>
  </si>
  <si>
    <t xml:space="preserve"> site located at Jennah island , access issue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</si>
  <si>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</si>
  <si>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</si>
  <si>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</si>
  <si>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</si>
  <si>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</si>
  <si>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</si>
  <si>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</si>
  <si>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</si>
  <si>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</si>
  <si>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</si>
  <si>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</si>
  <si>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</si>
  <si>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</si>
  <si>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</si>
  <si>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</si>
  <si>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</si>
  <si>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</si>
  <si>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</si>
  <si>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</si>
  <si>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</si>
  <si>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</si>
  <si>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</si>
  <si>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</si>
  <si>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</si>
  <si>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</si>
  <si>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</si>
  <si>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</si>
  <si>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</si>
  <si>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</si>
  <si>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</si>
  <si>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</si>
  <si>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</si>
  <si>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</si>
  <si>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</si>
  <si>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</si>
  <si>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</si>
  <si>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</si>
  <si>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</si>
  <si>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</si>
  <si>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</si>
  <si>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</si>
  <si>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</si>
  <si>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</si>
  <si>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</si>
  <si>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</si>
  <si>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</si>
  <si>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</si>
  <si>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</si>
  <si>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</si>
  <si>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</si>
  <si>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</si>
  <si>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</si>
  <si>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</si>
  <si>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</si>
  <si>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</si>
  <si>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</si>
  <si>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</si>
  <si>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</si>
  <si>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</si>
  <si>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</si>
  <si>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</si>
  <si>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</si>
  <si>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</si>
  <si>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</si>
  <si>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</si>
  <si>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</si>
  <si>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</si>
  <si>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</si>
  <si>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</si>
  <si>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</si>
  <si>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</si>
  <si>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</si>
  <si>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</si>
  <si>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</si>
  <si>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</si>
  <si>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</si>
  <si>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</si>
  <si>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</si>
  <si>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</si>
  <si>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</si>
  <si>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</si>
  <si>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</si>
  <si>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</si>
  <si>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</si>
  <si>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</si>
  <si>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</si>
  <si>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PCM-20251125-00000236</t>
  </si>
  <si>
    <t xml:space="preserve"> site has access issue at night inside desert area</t>
  </si>
  <si>
    <t xml:space="preserve"> PCM-20250215-00000830 </t>
  </si>
  <si>
    <t>LTE site still down and  site located in aramco area access issue need special permission</t>
  </si>
  <si>
    <t>PCM-20251124-00001626</t>
  </si>
  <si>
    <t xml:space="preserve">night access issue USF area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</si>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</sst>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6" totalsRowShown="0" headerRowDxfId="174" dataDxfId="173" headerRowBorderDxfId="171" tableBorderDxfId="172" totalsRowBorderDxfId="170">
  <autoFilter ref="A1:L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8" dataDxfId="47" headerRowBorderDxfId="45" tableBorderDxfId="46" totalsRowBorderDxfId="44">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31" dataDxfId="30" headerRowBorderDxfId="28" tableBorderDxfId="29">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323.19424629629793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0.38568148148624459</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20862</v>
      </c>
      <c r="E4" s="130" t="s">
        <v>39021</v>
      </c>
      <c r="F4" s="131">
        <v>45986.068518518521</v>
      </c>
      <c r="G4" s="132">
        <f ca="1">IFERROR(NOW()-F4,"-")</f>
        <v>7.415370370290475E-2</v>
      </c>
      <c r="H4" s="131">
        <v>45986.063356481478</v>
      </c>
      <c r="I4" s="129" t="str">
        <f>IFERROR(VLOOKUP(D4,DB!A:F,6,0),"")</f>
        <v>SCECO</v>
      </c>
      <c r="J4" s="129" t="str">
        <f>IFERROR(VLOOKUP(D4,DB!A:G,7,0),"")</f>
        <v>Weak</v>
      </c>
      <c r="K4" s="133" t="s">
        <v>39026</v>
      </c>
      <c r="L4" s="134" t="str">
        <f>IFERROR(VLOOKUP(D4,DB!A:I,9,0),"")</f>
        <v>Latis</v>
      </c>
    </row>
    <row r="5" spans="1:15" ht="15" customHeight="1">
      <c r="A5" s="128"/>
      <c r="B5" s="129" t="str">
        <f>IFERROR(VLOOKUP(D5,DB!A:K,11,0),"")</f>
        <v/>
      </c>
      <c r="C5" s="129"/>
      <c r="D5" s="127"/>
      <c r="E5" s="130"/>
      <c r="F5" s="131"/>
      <c r="G5" s="132">
        <f ca="1">IFERROR(NOW()-F5,"-")</f>
        <v>45986.142672222224</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45986.142672222224</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45986.142672222224</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45986.142672222224</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45986.142672222224</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45986.142672222224</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45986.142672222224</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45986.142672222224</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45986.142672222224</v>
      </c>
      <c r="H13" s="131"/>
      <c r="I13" s="129" t="str">
        <f>IFERROR(VLOOKUP(D13,DB!A:F,6,0),"")</f>
        <v/>
      </c>
      <c r="J13" s="129" t="str">
        <f>IFERROR(VLOOKUP(D13,DB!A:G,7,0),"")</f>
        <v/>
      </c>
      <c r="K13" s="133"/>
      <c r="L13" s="134" t="str">
        <f>IFERROR(VLOOKUP(D13,DB!A:I,9,0),"")</f>
        <v/>
      </c>
    </row>
    <row r="14" spans="1:15" s="64" customFormat="1" ht="15" customHeight="1">
      <c r="A14" s="154"/>
      <c r="B14" s="153" t="str">
        <f>IFERROR(VLOOKUP(D14,DB!A:K,11,0),"")</f>
        <v/>
      </c>
      <c r="C14" s="153"/>
      <c r="D14" s="59"/>
      <c r="E14" s="152"/>
      <c r="F14" s="151"/>
      <c r="G14" s="150">
        <f ca="1">IFERROR(NOW()-F14,"-")</f>
        <v>45986.142672222224</v>
      </c>
      <c r="H14" s="151"/>
      <c r="I14" s="153" t="str">
        <f>IFERROR(VLOOKUP(D14,DB!A:F,6,0),"")</f>
        <v/>
      </c>
      <c r="J14" s="153" t="str">
        <f>IFERROR(VLOOKUP(D14,DB!A:G,7,0),"")</f>
        <v/>
      </c>
      <c r="K14" s="149"/>
      <c r="L14" s="148" t="str">
        <f>IFERROR(VLOOKUP(D14,DB!A:I,9,0),"")</f>
        <v/>
      </c>
    </row>
    <row r="15" spans="1:15" s="64" customFormat="1" ht="15" customHeight="1">
      <c r="A15" s="154"/>
      <c r="B15" s="153" t="str">
        <f>IFERROR(VLOOKUP(D15,DB!A:K,11,0),"")</f>
        <v/>
      </c>
      <c r="C15" s="153"/>
      <c r="D15" s="59"/>
      <c r="E15" s="152"/>
      <c r="F15" s="151"/>
      <c r="G15" s="150">
        <f ca="1">IFERROR(NOW()-F15,"-")</f>
        <v>45986.142672222224</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45986.142672222224</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45986.142672222224</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45986.142672222224</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45986.142672222224</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45986.142672222224</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45986.142672222224</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45986.142672222224</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45986.142672222224</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45986.142672222224</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45986.142672222224</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45986.142672222224</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45986.142672222224</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45986.142672222224</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45986.142672222224</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45986.142672222224</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45986.142672222224</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45986.142672222224</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45986.142672222224</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45986.142672222224</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45986.142672222224</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45986.142672222224</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45986.142672222224</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45986.142672222224</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45986.142672222224</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45986.142672222224</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45986.142672222224</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45986.142672222224</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45986.142672222224</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45986.142672222224</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45986.142672222224</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45986.142672222224</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45986.142672222224</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45986.142672222224</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45986.142672222224</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45986.142672222224</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45986.142672222224</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45986.142672222224</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45986.142672222224</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45986.142672222224</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45986.142672222224</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45986.142672222224</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45986.142672222224</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45986.142672222224</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45986.142672222224</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45986.142672222224</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45986.142672222224</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45986.142672222224</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45986.142672222224</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45986.142672222224</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45986.142672222224</v>
      </c>
      <c r="H65" s="151"/>
      <c r="I65" s="153" t="str">
        <f>IFERROR(VLOOKUP(D65,DB!A:F,6,0),"")</f>
        <v/>
      </c>
      <c r="J65" s="153" t="str">
        <f>IFERROR(VLOOKUP(D65,DB!A:G,7,0),"")</f>
        <v/>
      </c>
      <c r="K65" s="149"/>
      <c r="L65" s="148" t="str">
        <f>IFERROR(VLOOKUP(D65,DB!A:I,9,0),"")</f>
        <v/>
      </c>
    </row>
    <row r="66" spans="1:12" s="64" customFormat="1" ht="15" customHeight="1">
      <c r="A66" s="154"/>
      <c r="B66" s="153" t="str">
        <f>IFERROR(VLOOKUP(D66,DB!A:K,11,0),"")</f>
        <v/>
      </c>
      <c r="C66" s="153"/>
      <c r="D66" s="59"/>
      <c r="E66" s="152"/>
      <c r="F66" s="151"/>
      <c r="G66" s="150">
        <f ca="1">IFERROR(NOW()-F66,"-")</f>
        <v>45986.142672222224</v>
      </c>
      <c r="H66" s="151"/>
      <c r="I66" s="153" t="str">
        <f>IFERROR(VLOOKUP(D66,DB!A:F,6,0),"")</f>
        <v/>
      </c>
      <c r="J66" s="153" t="str">
        <f>IFERROR(VLOOKUP(D66,DB!A:G,7,0),"")</f>
        <v/>
      </c>
      <c r="K66" s="149"/>
      <c r="L66" s="148" t="str">
        <f>IFERROR(VLOOKUP(D66,DB!A:I,9,0),"")</f>
        <v/>
      </c>
    </row>
    <row r="67" spans="1:12" s="64" customFormat="1" ht="15" customHeight="1">
      <c r="F67" s="147"/>
      <c r="G67" s="146"/>
      <c r="H67" s="147"/>
      <c r="K67" s="145"/>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row r="71" spans="1:12" s="64" customFormat="1" ht="15" customHeight="1">
      <c r="F71" s="147"/>
      <c r="G71" s="146"/>
      <c r="H71" s="147"/>
      <c r="K71" s="145"/>
    </row>
  </sheetData>
  <customSheetViews>
    <customSheetView guid="{F6042A99-DD27-4453-835D-0834D95730CC}" filter="1" showAutoFilter="1">
      <pageMargins left="0" right="0" top="0" bottom="0" header="0" footer="0"/>
      <autoFilter ref="B1:M1" xr:uid="{8EBA8882-1E16-4197-883C-50B241333F19}"/>
    </customSheetView>
  </customSheetViews>
  <dataValidations count="2">
    <dataValidation allowBlank="1" showInputMessage="1" showErrorMessage="1" sqref="E1" xr:uid="{5DBA255D-CDD9-49FB-AD3C-AF70AB4EE696}"/>
    <dataValidation type="list" allowBlank="1" showInputMessage="1" showErrorMessage="1" sqref="E2:E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161.1428342592626</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1.7552532407426042</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39111</v>
      </c>
      <c r="B5" s="18" t="str">
        <f>IFERROR(VLOOKUP(D5,DB!A:K,11,0),"")</f>
        <v>R2</v>
      </c>
      <c r="C5" s="18">
        <v>1</v>
      </c>
      <c r="D5" s="18" t="s">
        <v>22260</v>
      </c>
      <c r="E5" s="102" t="s">
        <v>39021</v>
      </c>
      <c r="F5" s="103">
        <v>45985.863032407404</v>
      </c>
      <c r="G5" s="104">
        <f ca="1">IFERROR(NOW()-F5,"-")</f>
        <v>0.27963981482025702</v>
      </c>
      <c r="H5" s="143">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44" t="s">
        <v>39113</v>
      </c>
      <c r="B6" s="18" t="str">
        <f>IFERROR(VLOOKUP(D6,DB!A:K,11,0),"")</f>
        <v>R2</v>
      </c>
      <c r="C6" s="18">
        <v>1</v>
      </c>
      <c r="D6" s="61" t="s">
        <v>38840</v>
      </c>
      <c r="E6" s="102" t="s">
        <v>39021</v>
      </c>
      <c r="F6" s="103">
        <v>45986.136122685188</v>
      </c>
      <c r="G6" s="104">
        <f ca="1">IFERROR(NOW()-F7,"-")</f>
        <v>45986.142672222224</v>
      </c>
      <c r="H6" s="103">
        <v>45986.060659722221</v>
      </c>
      <c r="I6" s="18" t="str">
        <f>IFERROR(VLOOKUP(D6,DB!A:F,6,0),"")</f>
        <v>Power cube</v>
      </c>
      <c r="J6" s="18" t="str">
        <f>IFERROR(VLOOKUP(D6,DB!A:G,7,0),"")</f>
        <v>In progress+No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t="str">
        <f ca="1">IFERROR(NOW()-#REF!,"-")</f>
        <v>-</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45986.142672222224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45986.142672222224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45986.142672222224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45986.142672222224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45986.142672222224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45986.142672222224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45986.142672222224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45986.142672222224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45986.142672222224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45986.142672222224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45986.142672222224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45986.142672222224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45986.142672222224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45986.142672222224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45986.142672222224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45986.142672222224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45986.142672222224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45986.142672222224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45986.142672222224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45986.142672222224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45986.142672222224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45986.142672222224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45986.142672222224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45986.142672222224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45986.142672222224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45986.142672222224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45986.142672222224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45986.142672222224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45986.142672222224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45986.142672222224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45986.142672222224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45986.142672222224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45986.142672222224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45986.142672222224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45986.142672222224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45986.142672222224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45986.142672222224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45986.142672222224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45986.142672222224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45986.142672222224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45986.142672222224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45986.142672222224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45986.142672222224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45986.142672222224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45986.142672222224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45986.142672222224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45986.142672222224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45986.142672222224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45986.142672222224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45986.142672222224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45986.142672222224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45986.142672222224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45986.142672222224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45986.142672222224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45986.142672222224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45986.142672222224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45986.142672222224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45986.142672222224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45986.142672222224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45986.142672222224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45986.142672222224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45986.142672222224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45986.142672222224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45986.142672222224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45986.142672222224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45986.142672222224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45986.142672222224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45986.142672222224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45986.142672222224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45986.142672222224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45986.142672222224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45986.142672222224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45986.142672222224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45986.142672222224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45986.142672222224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45986.142672222224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45986.142672222224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45986.142672222224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45986.142672222224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45986.142672222224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45986.142672222224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45986.142672222224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45986.142672222224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45986.142672222224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45986.142672222224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45986.142672222224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45986.142672222224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45986.142672222224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45986.142672222224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45986.142672222224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45986.142672222224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45986.142672222224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45986.142672222224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45986.142672222224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45986.142672222224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45986.142672222224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45986.142672222224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45986.142672222224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45986.142672222224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45986.142672222224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45986.142672222224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45986.142672222224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45986.142672222224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45986.142672222224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45986.142672222224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45986.142672222224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45986.142672222224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45986.142672222224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45986.142672222224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45986.142672222224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45986.142672222224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45986.142672222224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45986.142672222224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45986.142672222224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45986.142672222224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45986.142672222224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45986.142672222224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45986.142672222224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45986.142672222224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45986.142672222224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45986.142672222224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45986.142672222224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45986.142672222224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45986.142672222224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45986.142672222224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45986.142672222224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45986.142672222224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45986.142672222224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45986.142672222224</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45986.142672222224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45986.142672222224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45986.142672222224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45986.142672222224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45986.142672222224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45986.142672222224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45986.142672222224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45986.142672222224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45986.142672222224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45986.142672222224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45986.142672222224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45986.142672222224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45986.142672222224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45986.142672222224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45986.142672222224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45986.142672222224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45986.142672222224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45986.142672222224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45986.142672222224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45986.142672222224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45986.142672222224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45986.142672222224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45986.142672222224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45986.142672222224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45986.142672222224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45986.142672222224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45986.142672222224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45986.142672222224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45986.142672222224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45986.142672222224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45986.142672222224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45986.142672222224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45986.142672222224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45986.142672222224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45986.142672222224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45986.142672222224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45986.142672222224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45986.142672222224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45986.142672222224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45986.142672222224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45986.142672222224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45986.142672222224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45986.142672222224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45986.142672222224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45986.142672222224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45986.142672222224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45986.142672222224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45986.142672222224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45986.142672222224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45986.142672222224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45986.142672222224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45986.142672222224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45986.142672222224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45986.142672222224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45986.142672222224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45986.142672222224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45986.142672222224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45986.142672222224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45986.142672222224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45986.142672222224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45986.142672222224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45986.142672222224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45986.142672222224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45986.142672222224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45986.142672222224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45986.142672222224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45986.142672222224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45986.142672222224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45986.142672222224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45986.142672222224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45986.142672222224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45986.142672222224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45986.142672222224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45986.142672222224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45986.142672222224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45986.142672222224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45986.142672222224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45986.142672222224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45986.142672222224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45986.142672222224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45986.142672222224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45986.142672222224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45986.142672222224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45986.142672222224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45986.142672222224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45986.142672222224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45986.142672222224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45986.142672222224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45986.142672222224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45986.142672222224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45986.142672222224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45986.142672222224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45986.142672222224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45986.142672222224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45986.142672222224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45986.142672222224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45986.142672222224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45986.142672222224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45986.142672222224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45986.142672222224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45986.142672222224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45986.142672222224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45986.142672222224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45986.142672222224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45986.142672222224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45986.142672222224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45986.142672222224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45986.142672222224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45986.142672222224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45986.142672222224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45986.142672222224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45986.142672222224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45986.142672222224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45986.142672222224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45986.142672222224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45986.142672222224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45986.142672222224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45986.142672222224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45986.142672222224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45986.142672222224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45986.142672222224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45986.142672222224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45986.142672222224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45986.142672222224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45986.142672222224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45986.142672222224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45986.142672222224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45986.142672222224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45986.142672222224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45986.142672222224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45986.142672222224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45986.142672222224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45986.142672222224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45986.142672222224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45986.142672222224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45986.142672222224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45986.142672222224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45986.142672222224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45986.142672222224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45986.142672222224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45986.142672222224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45986.142672222224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45986.142672222224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45986.142672222224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45986.142672222224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45986.142672222224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45986.142672222224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45986.142672222224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45986.142672222224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45986.142672222224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45986.142672222224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45986.142672222224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45986.142672222224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45986.142672222224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45986.142672222224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45986.142672222224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45986.142672222224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45986.142672222224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45986.142672222224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45986.142672222224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45986.142672222224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45986.142672222224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45986.142672222224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45986.142672222224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45986.142672222224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45986.142672222224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45986.142672222224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45986.142672222224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45986.142672222224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45986.142672222224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45986.142672222224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45986.142672222224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45986.142672222224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45986.142672222224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45986.142672222224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45986.142672222224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45986.142672222224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45986.142672222224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45986.142672222224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45986.142672222224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45986.142672222224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45986.142672222224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45986.142672222224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45986.142672222224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45986.142672222224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45986.142672222224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45986.142672222224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45986.142672222224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45986.142672222224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45986.142672222224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45986.142672222224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45986.142672222224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45986.142672222224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45986.142672222224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45986.142672222224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45986.142672222224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45986.142672222224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45986.142672222224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45986.142672222224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45986.142672222224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45986.142672222224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45986.142672222224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45986.142672222224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45986.142672222224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45986.142672222224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45986.142672222224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45986.142672222224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45986.142672222224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45986.142672222224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45986.142672222224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45986.142672222224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45986.142672222224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45986.142672222224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45986.142672222224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45986.142672222224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45986.142672222224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45986.142672222224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45986.142672222224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45986.142672222224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45986.142672222224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45986.142672222224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45986.142672222224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45986.142672222224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45986.142672222224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45986.142672222224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45986.142672222224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45986.142672222224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45986.142672222224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45986.142672222224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45986.142672222224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45986.142672222224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45986.142672222224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45986.142672222224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45986.142672222224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45986.142672222224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45986.142672222224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45986.142672222224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45986.142672222224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45986.142672222224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45986.142672222224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45986.142672222224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45986.142672222224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45986.142672222224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45986.142672222224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45986.142672222224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45986.142672222224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45986.142672222224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45986.142672222224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45986.142672222224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45986.142672222224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45986.142672222224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45986.142672222224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45986.142672222224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45986.142672222224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45986.142672222224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45986.142672222224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45986.142672222224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45986.142672222224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45986.142672222224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45986.142672222224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45986.142672222224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45986.142672222224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45986.142672222224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45986.142672222224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45986.142672222224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45986.142672222224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45986.142672222224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45986.142672222224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45986.142672222224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45986.142672222224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45986.142672222224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45986.142672222224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45986.142672222224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45986.142672222224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45986.142672222224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45986.142672222224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45986.142672222224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45986.142672222224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45986.142672222224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45986.142672222224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45986.142672222224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45986.142672222224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45986.142672222224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45986.142672222224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45986.142672222224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45986.142672222224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45986.142672222224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45986.142672222224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45986.142672222224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45986.142672222224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45986.142672222224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45986.142672222224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45986.142672222224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45986.142672222224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45986.142672222224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45986.142672222224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45986.142672222224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45986.142672222224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45986.142672222224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45986.142672222224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45986.142672222224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45986.142672222224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45986.142672222224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45986.142672222224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45986.142672222224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45986.142672222224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45986.142672222224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45986.142672222224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45986.142672222224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45986.142672222224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45986.142672222224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45986.142672222224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45986.142672222224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45986.142672222224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45986.142672222224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45986.142672222224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45986.142672222224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45986.142672222224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45986.142672222224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45986.142672222224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45986.142672222224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45986.142672222224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45986.142672222224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45986.142672222224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45986.142672222224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45986.142672222224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45986.142672222224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45986.142672222224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45986.142672222224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45986.142672222224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45986.142672222224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45986.142672222224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45986.142672222224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45986.142672222224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45986.142672222224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45986.142672222224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45986.142672222224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45986.142672222224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45986.142672222224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45986.142672222224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45986.142672222224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45986.142672222224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45986.142672222224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45986.142672222224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45986.142672222224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45986.142672222224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45986.142672222224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45986.142672222224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45986.142672222224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45986.142672222224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45986.142672222224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45986.142672222224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45986.142672222224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45986.142672222224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45986.142672222224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45986.142672222224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45986.142672222224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45986.142672222224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45986.142672222224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45986.142672222224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45986.142672222224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45986.142672222224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45986.142672222224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45986.142672222224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45986.142672222224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45986.142672222224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45986.142672222224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45986.142672222224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45986.142672222224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45986.142672222224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45986.142672222224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45986.142672222224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45986.142672222224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45986.142672222224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45986.142672222224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45986.142672222224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45986.142672222224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45986.142672222224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45986.142672222224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45986.142672222224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45986.142672222224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45986.142672222224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45986.142672222224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45986.142672222224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45986.142672222224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45986.142672222224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45986.142672222224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45986.142672222224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45986.142672222224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45986.142672222224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45986.142672222224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45986.142672222224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45986.142672222224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45986.142672222224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45986.142672222224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45986.142672222224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45986.142672222224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45986.142672222224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45986.142672222224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45986.142672222224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45986.142672222224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45986.142672222224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45986.142672222224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45986.142672222224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45986.142672222224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45986.142672222224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45986.142672222224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45986.142672222224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45986.142672222224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45986.142672222224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45986.142672222224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45986.142672222224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45986.142672222224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45986.142672222224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45986.142672222224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45986.142672222224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45986.142672222224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45986.142672222224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45986.142672222224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45986.142672222224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45986.142672222224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45986.142672222224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45986.142672222224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45986.142672222224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45986.142672222224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45986.142672222224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45986.142672222224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45986.142672222224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45986.142672222224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45986.142672222224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45986.142672222224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45986.142672222224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45986.142672222224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45986.142672222224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45986.142672222224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45986.142672222224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45986.142672222224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45986.142672222224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45986.142672222224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45986.142672222224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45986.142672222224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45986.142672222224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45986.142672222224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45986.142672222224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45986.142672222224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45986.142672222224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45986.142672222224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45986.142672222224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45986.142672222224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45986.142672222224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45986.142672222224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45986.142672222224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45986.142672222224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45986.142672222224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45986.142672222224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45986.142672222224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45986.142672222224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45986.142672222224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45986.142672222224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45986.142672222224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45986.142672222224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45986.142672222224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45986.142672222224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45986.142672222224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45986.142672222224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45986.142672222224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45986.142672222224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45986.142672222224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45986.142672222224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45986.142672222224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45986.142672222224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45986.142672222224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45986.142672222224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45986.142672222224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45986.142672222224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45986.142672222224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45986.142672222224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45986.142672222224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45986.142672222224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45986.142672222224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45986.142672222224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45986.142672222224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45986.142672222224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45986.142672222224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45986.142672222224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45986.142672222224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45986.142672222224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45986.142672222224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45986.142672222224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45986.142672222224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45986.142672222224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45986.142672222224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45986.142672222224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45986.142672222224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45986.142672222224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45986.142672222224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45986.142672222224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45986.142672222224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45986.142672222224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45986.142672222224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45986.142672222224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45986.142672222224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45986.142672222224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45986.142672222224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45986.142672222224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45986.142672222224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45986.142672222224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45986.142672222224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45986.142672222224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45986.142672222224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45986.142672222224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45986.142672222224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45986.142672222224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45986.142672222224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45986.142672222224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45986.142672222224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45986.142672222224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45986.142672222224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45986.142672222224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45986.142672222224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45986.142672222224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45986.142672222224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45986.142672222224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45986.142672222224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45986.142672222224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45986.142672222224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45986.142672222224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45986.142672222224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45986.142672222224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45986.142672222224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45986.142672222224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45986.142672222224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45986.142672222224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45986.142672222224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45986.142672222224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45986.142672222224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45986.142672222224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45986.142672222224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45986.142672222224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45986.142672222224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45986.142672222224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45986.142672222224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45986.142672222224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45986.142672222224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45986.142672222224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45986.142672222224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45986.142672222224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45986.142672222224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45986.142672222224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45986.142672222224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45986.142672222224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45986.142672222224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45986.142672222224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45986.142672222224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45986.142672222224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45986.142672222224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45986.142672222224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45986.142672222224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45986.142672222224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45986.142672222224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45986.142672222224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45986.142672222224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45986.142672222224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45986.142672222224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45986.142672222224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45986.142672222224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45986.142672222224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45986.142672222224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45986.142672222224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45986.142672222224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45986.142672222224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45986.142672222224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45986.142672222224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45986.142672222224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45986.142672222224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45986.142672222224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45986.142672222224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45986.142672222224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45986.142672222224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45986.142672222224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45986.142672222224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45986.142672222224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45986.142672222224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45986.142672222224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45986.142672222224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45986.142672222224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45986.142672222224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45986.142672222224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45986.142672222224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45986.142672222224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45986.142672222224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45986.142672222224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45986.142672222224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45986.142672222224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45986.142672222224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45986.142672222224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45986.142672222224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45986.142672222224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45986.142672222224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45986.142672222224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45986.142672222224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45986.142672222224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45986.142672222224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45986.142672222224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45986.142672222224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45986.142672222224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45986.142672222224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45986.142672222224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45986.142672222224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45986.142672222224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45986.142672222224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45986.142672222224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45986.142672222224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45986.142672222224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45986.142672222224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45986.142672222224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45986.142672222224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45986.142672222224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45986.142672222224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45986.142672222224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45986.142672222224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45986.142672222224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45986.142672222224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45986.142672222224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45986.142672222224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45986.142672222224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45986.142672222224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45986.142672222224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45986.142672222224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45986.142672222224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45986.142672222224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45986.142672222224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45986.142672222224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45986.142672222224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45986.142672222224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45986.142672222224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45986.142672222224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45986.142672222224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45986.142672222224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45986.142672222224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45986.142672222224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45986.142672222224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45986.142672222224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45986.142672222224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45986.142672222224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45986.142672222224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45986.142672222224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45986.142672222224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45986.142672222224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45986.142672222224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45986.142672222224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45986.142672222224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45986.142672222224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45986.142672222224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45986.142672222224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45986.142672222224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45986.142672222224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45986.142672222224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45986.142672222224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45986.142672222224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45986.142672222224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45986.142672222224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45986.142672222224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45986.142672222224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45986.142672222224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45986.142672222224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45986.142672222224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45986.142672222224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45986.142672222224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45986.142672222224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45986.142672222224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45986.142672222224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45986.142672222224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45986.142672222224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45986.142672222224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45986.142672222224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45986.142672222224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45986.142672222224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45986.142672222224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45986.142672222224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45986.142672222224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45986.142672222224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45986.142672222224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45986.142672222224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45986.142672222224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45986.142672222224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45986.142672222224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45986.142672222224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45986.142672222224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45986.142672222224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45986.142672222224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45986.142672222224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45986.142672222224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45986.142672222224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45986.142672222224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45986.142672222224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45986.142672222224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45986.142672222224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45986.142672222224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45986.142672222224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45986.142672222224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45986.142672222224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45986.142672222224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45986.142672222224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45986.142672222224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45986.142672222224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45986.142672222224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45986.142672222224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45986.142672222224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45986.142672222224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45986.142672222224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45986.142672222224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45986.142672222224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45986.142672222224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45986.142672222224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45986.142672222224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45986.142672222224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45986.142672222224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45986.142672222224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45986.142672222224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45986.142672222224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45986.142672222224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45986.142672222224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45986.142672222224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45986.142672222224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45986.142672222224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45986.142672222224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45986.142672222224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45986.142672222224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45986.142672222224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45986.142672222224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45986.142672222224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45986.142672222224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45986.142672222224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45986.142672222224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45986.142672222224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45986.142672222224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45986.142672222224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45986.142672222224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45986.142672222224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45986.142672222224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45986.142672222224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45986.142672222224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45986.142672222224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45986.142672222224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45986.142672222224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45986.142672222224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45986.142672222224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45986.142672222224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45986.142672222224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45986.142672222224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45986.142672222224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45986.142672222224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45986.142672222224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45986.142672222224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45986.142672222224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45986.142672222224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45986.142672222224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45986.142672222224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45986.142672222224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45986.142672222224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45986.142672222224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45986.142672222224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45986.142672222224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45986.142672222224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45986.142672222224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45986.142672222224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45986.142672222224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45986.142672222224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45986.142672222224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45986.142672222224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45986.142672222224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45986.142672222224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45986.142672222224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45986.142672222224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45986.142672222224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45986.142672222224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45986.142672222224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45986.142672222224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45986.142672222224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45986.142672222224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45986.142672222224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45986.142672222224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45986.142672222224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45986.142672222224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45986.142672222224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45986.142672222224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45986.142672222224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45986.142672222224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45986.142672222224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45986.142672222224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45986.142672222224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45986.142672222224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45986.142672222224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45986.142672222224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45986.142672222224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45986.142672222224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45986.142672222224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45986.142672222224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45986.142672222224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45986.142672222224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45986.142672222224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45986.142672222224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45986.142672222224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45986.142672222224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45986.142672222224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45986.142672222224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45986.142672222224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45986.142672222224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45986.142672222224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45986.142672222224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45986.142672222224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45986.142672222224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45986.142672222224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45986.142672222224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45986.142672222224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45986.142672222224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45986.142672222224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45986.142672222224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45986.142672222224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45986.142672222224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45986.142672222224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45986.142672222224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45986.142672222224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45986.142672222224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45986.142672222224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45986.142672222224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45986.142672222224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45986.142672222224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45986.142672222224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45986.142672222224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45986.142672222224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45986.142672222224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45986.142672222224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45986.142672222224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45986.142672222224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45986.142672222224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45986.142672222224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45986.142672222224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45986.142672222224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45986.142672222224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45986.142672222224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45986.142672222224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45986.142672222224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45986.142672222224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45986.142672222224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45986.142672222224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45986.142672222224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45986.142672222224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45986.142672222224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45986.142672222224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45986.142672222224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45986.142672222224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45986.142672222224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45986.142672222224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45986.142672222224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45986.142672222224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45986.142672222224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45986.142672222224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45986.142672222224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45986.142672222224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45986.142672222224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45986.142672222224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45986.142672222224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45986.142672222224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45986.142672222224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45986.142672222224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45986.142672222224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45986.142672222224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45986.142672222224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45986.142672222224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45986.142672222224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45986.142672222224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45986.142672222224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45986.142672222224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45986.142672222224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45986.142672222224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45986.142672222224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45986.142672222224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45986.142672222224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45986.142672222224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45986.142672222224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45986.142672222224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45986.142672222224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45986.142672222224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45986.142672222224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45986.142672222224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45986.142672222224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45986.142672222224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45986.142672222224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45986.142672222224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45986.142672222224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45986.142672222224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45986.142672222224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45986.142672222224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45986.142672222224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45986.142672222224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45986.142672222224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45986.142672222224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45986.142672222224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45986.142672222224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45986.142672222224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45986.142672222224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45986.142672222224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45986.142672222224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45986.142672222224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45986.142672222224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45986.142672222224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45986.142672222224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45986.142672222224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45986.142672222224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45986.142672222224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45986.142672222224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45986.142672222224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45986.142672222224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45986.142672222224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45986.142672222224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45986.142672222224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45986.142672222224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45986.142672222224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45986.142672222224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45986.142672222224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45986.142672222224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45986.142672222224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45986.142672222224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45986.142672222224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45986.142672222224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45986.142672222224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45986.142672222224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45986.142672222224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45986.142672222224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45986.142672222224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45986.142672222224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45986.142672222224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45986.142672222224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45986.142672222224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45986.142672222224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45986.142672222224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45986.142672222224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45986.142672222224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45986.142672222224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45986.142672222224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45986.142672222224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45986.142672222224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45986.142672222224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45986.142672222224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45986.142672222224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45986.142672222224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45986.142672222224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45986.142672222224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45986.142672222224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45986.142672222224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45986.142672222224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45986.142672222224</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39115</v>
      </c>
      <c r="B2" s="91" t="str">
        <f>IFERROR(VLOOKUP(D2,DB!A:K,11,0),"")</f>
        <v>R4</v>
      </c>
      <c r="C2" s="93">
        <v>1</v>
      </c>
      <c r="D2" s="91" t="s">
        <v>35092</v>
      </c>
      <c r="E2" s="94" t="s">
        <v>39021</v>
      </c>
      <c r="F2" s="95">
        <v>45703.480717592596</v>
      </c>
      <c r="G2" s="96">
        <f ca="1">IFERROR(NOW()-F2,"")</f>
        <v>282.66195462962787</v>
      </c>
      <c r="H2" s="95">
        <v>45703.474768518521</v>
      </c>
      <c r="I2" s="95" t="str">
        <f>IFERROR(VLOOKUP(D2,DB!A:F,6,0),"")</f>
        <v>SCECO</v>
      </c>
      <c r="J2" s="95" t="str">
        <f>IFERROR(VLOOKUP(D2,DB!A:G,7,0),"")</f>
        <v>Dead</v>
      </c>
      <c r="K2" s="97" t="s">
        <v>39116</v>
      </c>
      <c r="L2" s="91" t="str">
        <f>IFERROR(VLOOKUP(D2,DB!A:I,9,0),"")</f>
        <v>Latis</v>
      </c>
    </row>
    <row r="3" spans="1:16" ht="15" customHeight="1">
      <c r="A3" s="113" t="s">
        <v>39117</v>
      </c>
      <c r="B3" s="113" t="str">
        <f>IFERROR(VLOOKUP(D3,DB!A:K,11,0),"")</f>
        <v>R4</v>
      </c>
      <c r="C3" s="93">
        <v>3</v>
      </c>
      <c r="D3" s="91" t="s">
        <v>38898</v>
      </c>
      <c r="E3" s="94" t="s">
        <v>39021</v>
      </c>
      <c r="F3" s="95">
        <v>45985.826608796298</v>
      </c>
      <c r="G3" s="96">
        <f t="shared" ref="G3:G4" ca="1" si="0">IFERROR(NOW()-F3,"")</f>
        <v>0.31606342592567671</v>
      </c>
      <c r="H3" s="95">
        <v>45985.805798611109</v>
      </c>
      <c r="I3" s="113" t="str">
        <f>IFERROR(VLOOKUP(D3,DB!A:F,6,0),"")</f>
        <v>Generator-SG</v>
      </c>
      <c r="J3" s="113" t="str">
        <f>IFERROR(VLOOKUP(D3,DB!A:G,7,0),"")</f>
        <v>Dead</v>
      </c>
      <c r="K3" s="97" t="s">
        <v>39118</v>
      </c>
      <c r="L3" s="91" t="str">
        <f>IFERROR(VLOOKUP(D3,DB!A:I,9,0),"")</f>
        <v>Latis</v>
      </c>
    </row>
    <row r="4" spans="1:16" ht="15" customHeight="1">
      <c r="A4" s="113" t="s">
        <v>39119</v>
      </c>
      <c r="B4" s="113" t="str">
        <f>IFERROR(VLOOKUP(D4,DB!A:K,11,0),"")</f>
        <v>R4</v>
      </c>
      <c r="C4" s="93">
        <v>1</v>
      </c>
      <c r="D4" s="91" t="s">
        <v>36088</v>
      </c>
      <c r="E4" s="94" t="s">
        <v>39021</v>
      </c>
      <c r="F4" s="95"/>
      <c r="G4" s="96">
        <f t="shared" ca="1" si="0"/>
        <v>45986.142672222224</v>
      </c>
      <c r="H4" s="95">
        <v>45986.018564814818</v>
      </c>
      <c r="I4" s="113" t="str">
        <f>IFERROR(VLOOKUP(D4,DB!A:F,6,0),"")</f>
        <v>Generator-SG</v>
      </c>
      <c r="J4" s="113" t="str">
        <f>IFERROR(VLOOKUP(D4,DB!A:G,7,0),"")</f>
        <v>No BB Shifted</v>
      </c>
      <c r="K4" s="97" t="s">
        <v>39118</v>
      </c>
      <c r="L4" s="91" t="str">
        <f>IFERROR(VLOOKUP(D4,DB!A:I,9,0),"")</f>
        <v>Latis</v>
      </c>
    </row>
    <row r="5" spans="1:16" ht="15" customHeight="1">
      <c r="A5" s="113"/>
      <c r="B5" s="113" t="str">
        <f>IFERROR(VLOOKUP(D5,DB!A:K,11,0),"")</f>
        <v/>
      </c>
      <c r="C5" s="93"/>
      <c r="D5" s="91"/>
      <c r="E5" s="94"/>
      <c r="F5" s="95"/>
      <c r="G5" s="96">
        <f t="shared" ref="G5:G67" ca="1" si="1">IFERROR(NOW()-F5,"")</f>
        <v>45986.142672222224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45986.142672222224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45986.142672222224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45986.142672222224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45986.142672222224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45986.142672222224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45986.142672222224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45986.142672222224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45986.142672222224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45986.142672222224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45986.142672222224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45986.142672222224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45986.142672222224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45986.142672222224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45986.142672222224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45986.142672222224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45986.142672222224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45986.142672222224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45986.142672222224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45986.142672222224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45986.142672222224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45986.142672222224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45986.142672222224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45986.142672222224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45986.142672222224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45986.142672222224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45986.142672222224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45986.142672222224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45986.142672222224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45986.142672222224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45986.142672222224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45986.142672222224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45986.142672222224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45986.142672222224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45986.142672222224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45986.142672222224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45986.142672222224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45986.142672222224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45986.142672222224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45986.142672222224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45986.142672222224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45986.142672222224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45986.142672222224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45986.142672222224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45986.142672222224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45986.142672222224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45986.142672222224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45986.142672222224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45986.142672222224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45986.142672222224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45986.142672222224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45986.142672222224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45986.142672222224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45986.142672222224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45986.142672222224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45986.142672222224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45986.142672222224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45986.142672222224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45986.142672222224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45986.142672222224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45986.142672222224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45986.142672222224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45986.142672222224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45986.142672222224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45986.142672222224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45986.142672222224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45986.142672222224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45986.142672222224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45986.142672222224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45986.142672222224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45986.142672222224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45986.142672222224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45986.142672222224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45986.142672222224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45986.142672222224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45986.142672222224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45986.142672222224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45986.142672222224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45986.142672222224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45986.142672222224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45986.142672222224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45986.142672222224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45986.142672222224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45986.142672222224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45986.142672222224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45986.142672222224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45986.142672222224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45986.142672222224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45986.142672222224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45986.142672222224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45986.142672222224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45986.142672222224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45986.142672222224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45986.142672222224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45986.142672222224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45986.142672222224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45986.142672222224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45986.142672222224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45986.142672222224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45986.142672222224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45986.142672222224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45986.142672222224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45986.142672222224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45986.142672222224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45986.142672222224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45986.142672222224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45986.142672222224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45986.142672222224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45986.142672222224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45986.142672222224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45986.142672222224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45986.142672222224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45986.142672222224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45986.142672222224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45986.142672222224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45986.142672222224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45986.142672222224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45986.142672222224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45986.142672222224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45986.142672222224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45986.142672222224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45986.142672222224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45986.142672222224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45986.142672222224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45986.142672222224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45986.142672222224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45986.142672222224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45986.142672222224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45986.142672222224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45986.142672222224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45986.142672222224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45986.142672222224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45986.142672222224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45986.142672222224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45986.142672222224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45986.142672222224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45986.142672222224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45986.142672222224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45986.142672222224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45986.142672222224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45986.142672222224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45986.142672222224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45986.142672222224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45986.142672222224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45986.142672222224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45986.142672222224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45986.142672222224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45986.142672222224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45986.142672222224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45986.142672222224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45986.142672222224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45986.142672222224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45986.142672222224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45986.142672222224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45986.142672222224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45986.142672222224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45986.142672222224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45986.142672222224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45986.142672222224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45986.142672222224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45986.142672222224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45986.142672222224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45986.142672222224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45986.142672222224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45986.142672222224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45986.142672222224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45986.142672222224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45986.142672222224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45986.142672222224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45986.142672222224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45986.142672222224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45986.142672222224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45986.142672222224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45986.142672222224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45986.142672222224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45986.142672222224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45986.142672222224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45986.142672222224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45986.142672222224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45986.142672222224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45986.142672222224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45986.142672222224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45986.142672222224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45986.142672222224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45986.142672222224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45986.142672222224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45986.142672222224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45986.142672222224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45986.142672222224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45986.142672222224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45986.142672222224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45986.142672222224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45986.142672222224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45986.142672222224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45986.142672222224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45986.142672222224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45986.142672222224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45986.142672222224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45986.142672222224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45986.142672222224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45986.142672222224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45986.142672222224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45986.142672222224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45986.142672222224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45986.142672222224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45986.142672222224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45986.142672222224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45986.142672222224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45986.142672222224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45986.142672222224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45986.142672222224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45986.142672222224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45986.142672222224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45986.142672222224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45986.142672222224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45986.142672222224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45986.142672222224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45986.142672222224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45986.142672222224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45986.142672222224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45986.142672222224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45986.142672222224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45986.142672222224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45986.142672222224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45986.142672222224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45986.142672222224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45986.142672222224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45986.142672222224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45986.142672222224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45986.142672222224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45986.142672222224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45986.142672222224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45986.142672222224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45986.142672222224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45986.142672222224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45986.142672222224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45986.142672222224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45986.142672222224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45986.142672222224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45986.142672222224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45986.142672222224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45986.142672222224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45986.142672222224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45986.142672222224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45986.142672222224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45986.142672222224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45986.142672222224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45986.142672222224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45986.142672222224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45986.142672222224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45986.142672222224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45986.142672222224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45986.142672222224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45986.142672222224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45986.142672222224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45986.142672222224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45986.142672222224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45986.142672222224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45986.142672222224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45986.142672222224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45986.142672222224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45986.142672222224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45986.142672222224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45986.142672222224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45986.142672222224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45986.142672222224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45986.142672222224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45986.142672222224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45986.142672222224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45986.142672222224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45986.142672222224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45986.142672222224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45986.142672222224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45986.142672222224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45986.142672222224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45986.142672222224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45986.142672222224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45986.142672222224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45986.142672222224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45986.142672222224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45986.142672222224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45986.142672222224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45986.142672222224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45986.142672222224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45986.142672222224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45986.142672222224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45986.142672222224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45986.142672222224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45986.142672222224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45986.142672222224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45986.142672222224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45986.142672222224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45986.142672222224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45986.142672222224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45986.142672222224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45986.142672222224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45986.142672222224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45986.142672222224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45986.142672222224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45986.142672222224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45986.142672222224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45986.142672222224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45986.142672222224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45986.142672222224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45986.142672222224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45986.142672222224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45986.142672222224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45986.142672222224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45986.142672222224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45986.142672222224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45986.142672222224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45986.142672222224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45986.142672222224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45986.142672222224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45986.142672222224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45986.142672222224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45986.142672222224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45986.142672222224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45986.142672222224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45986.142672222224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45986.142672222224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45986.142672222224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45986.142672222224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45986.142672222224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45986.142672222224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45986.142672222224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45986.142672222224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45986.142672222224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45986.142672222224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45986.142672222224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45986.142672222224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45986.142672222224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45986.142672222224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45986.142672222224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45986.142672222224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45986.142672222224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45986.142672222224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45986.142672222224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45986.142672222224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45986.142672222224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45986.142672222224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45986.142672222224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45986.142672222224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45986.142672222224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45986.142672222224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45986.142672222224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45986.142672222224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45986.142672222224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45986.142672222224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45986.142672222224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45986.142672222224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45986.142672222224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45986.142672222224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45986.142672222224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45986.142672222224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45986.142672222224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45986.142672222224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45986.142672222224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45986.142672222224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45986.142672222224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45986.142672222224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45986.142672222224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45986.142672222224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45986.142672222224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45986.142672222224</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A6" sqref="A6:X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94.310612037035753</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39104</v>
      </c>
      <c r="F3" s="38">
        <v>45926.188877314817</v>
      </c>
      <c r="G3" s="108">
        <f t="shared" ref="G3" ca="1" si="0">IFERROR(NOW()-F3,"")</f>
        <v>59.953794907407428</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39104</v>
      </c>
      <c r="F4" s="110">
        <v>45948.661111111112</v>
      </c>
      <c r="G4" s="111">
        <f t="shared" ref="G4" ca="1" si="1">IFERROR(NOW()-F4,"")</f>
        <v>37.48156111111166</v>
      </c>
      <c r="H4" s="110">
        <v>45948.661111111112</v>
      </c>
      <c r="I4" s="109" t="str">
        <f>IFERROR(VLOOKUP(D4,DB!A:F,6,0),"")</f>
        <v>SCECO</v>
      </c>
      <c r="J4" s="109" t="str">
        <f>IFERROR(VLOOKUP(D4,DB!A:G,7,0),"")</f>
        <v>Dead</v>
      </c>
      <c r="K4" s="109" t="s">
        <v>39125</v>
      </c>
      <c r="L4" s="109" t="str">
        <f>IFERROR(VLOOKUP(D4,DB!A:I,9,0),"")</f>
        <v>Latis</v>
      </c>
    </row>
    <row r="5" spans="1:13" ht="30.75">
      <c r="A5" s="109" t="s">
        <v>39126</v>
      </c>
      <c r="B5" s="109" t="str">
        <f>IFERROR(VLOOKUP(D5,DB!A:K,11,0),"")</f>
        <v>R5</v>
      </c>
      <c r="C5" s="109">
        <v>1</v>
      </c>
      <c r="D5" s="109" t="s">
        <v>36518</v>
      </c>
      <c r="E5" s="109" t="s">
        <v>39021</v>
      </c>
      <c r="F5" s="122">
        <v>45981.373298611114</v>
      </c>
      <c r="G5" s="111">
        <f ca="1">IFERROR(NOW()-F5,"")</f>
        <v>4.7693736111104954</v>
      </c>
      <c r="H5" s="122">
        <v>45981.360798611109</v>
      </c>
      <c r="I5" s="109" t="str">
        <f>IFERROR(VLOOKUP(D5,DB!A:F,6,0),"")</f>
        <v>SCECO</v>
      </c>
      <c r="J5" s="109" t="str">
        <f>IFERROR(VLOOKUP(D5,DB!A:G,7,0),"")</f>
        <v>Dead</v>
      </c>
      <c r="K5" s="109" t="s">
        <v>39127</v>
      </c>
      <c r="L5" s="109" t="str">
        <f>IFERROR(VLOOKUP(D5,DB!A:I,9,0),"")</f>
        <v>Latis</v>
      </c>
    </row>
    <row r="6" spans="1:13">
      <c r="A6" s="109"/>
      <c r="B6" s="109" t="str">
        <f>IFERROR(VLOOKUP(#REF!,DB!A:K,11,0),"")</f>
        <v/>
      </c>
      <c r="C6" s="109"/>
      <c r="D6" s="109"/>
      <c r="E6" s="109"/>
      <c r="F6" s="109"/>
      <c r="G6" s="111">
        <f ca="1">IFERROR(NOW()-F6,"")</f>
        <v>45986.142672222224</v>
      </c>
      <c r="H6" s="109"/>
      <c r="I6" s="109" t="str">
        <f>IFERROR(VLOOKUP(#REF!,DB!A:F,6,0),"")</f>
        <v/>
      </c>
      <c r="J6" s="109" t="str">
        <f>IFERROR(VLOOKUP(#REF!,DB!A:G,7,0),"")</f>
        <v/>
      </c>
      <c r="K6" s="109"/>
      <c r="L6" s="109" t="str">
        <f>IFERROR(VLOOKUP(#REF!,DB!A:I,9,0),"")</f>
        <v/>
      </c>
    </row>
    <row r="7" spans="1:13">
      <c r="A7" s="109"/>
      <c r="B7" s="109" t="str">
        <f>IFERROR(VLOOKUP(D7,DB!A:K,11,0),"")</f>
        <v/>
      </c>
      <c r="C7" s="109"/>
      <c r="D7" s="109"/>
      <c r="E7" s="109"/>
      <c r="F7" s="109"/>
      <c r="G7" s="111">
        <f ca="1">IFERROR(NOW()-F7,"")</f>
        <v>45986.142672222224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45986.142672222224</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45986.142672222224</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45986.142672222224</v>
      </c>
      <c r="H10" s="109"/>
      <c r="I10" s="109" t="str">
        <f>IFERROR(VLOOKUP(D10,DB!A:F,6,0),"")</f>
        <v/>
      </c>
      <c r="J10" s="109" t="str">
        <f>IFERROR(VLOOKUP(D10,DB!A:G,7,0),"")</f>
        <v/>
      </c>
      <c r="K10" s="109"/>
      <c r="L10" s="109" t="str">
        <f>IFERROR(VLOOKUP(D10,DB!A:I,9,0),"")</f>
        <v/>
      </c>
    </row>
    <row r="11" spans="1:13">
      <c r="A11" s="109"/>
      <c r="B11" s="109" t="str">
        <f>IFERROR(VLOOKUP(D11,DB!A:K,11,0),"")</f>
        <v/>
      </c>
      <c r="C11" s="109"/>
      <c r="D11" s="135"/>
      <c r="E11" s="109"/>
      <c r="F11" s="109"/>
      <c r="G11" s="111">
        <f ca="1">IFERROR(NOW()-F11,"")</f>
        <v>45986.142672222224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45986.142672222224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45986.142672222224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45986.142672222224</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45986.142672222224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45986.142672222224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45986.142672222224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45986.142672222224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45986.142672222224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45986.142672222224</v>
      </c>
      <c r="H20" s="109"/>
      <c r="I20" s="109" t="str">
        <f>IFERROR(VLOOKUP(D20,DB!A:F,6,0),"")</f>
        <v/>
      </c>
      <c r="J20" s="109" t="str">
        <f>IFERROR(VLOOKUP(D20,DB!A:G,7,0),"")</f>
        <v/>
      </c>
      <c r="K20" s="109"/>
      <c r="L20" s="109" t="str">
        <f>IFERROR(VLOOKUP(D20,DB!A:I,9,0),"")</f>
        <v/>
      </c>
    </row>
    <row r="21" spans="1:12">
      <c r="A21" s="125"/>
      <c r="B21" s="125" t="str">
        <f>IFERROR(VLOOKUP(D21,DB!A:K,11,0),"")</f>
        <v/>
      </c>
      <c r="C21" s="125"/>
      <c r="D21" s="125"/>
      <c r="E21" s="125"/>
      <c r="F21" s="126"/>
      <c r="G21" s="111">
        <f ca="1">IFERROR(NOW()-F21,"")</f>
        <v>45986.142672222224</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45986.142672222224</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45986.142672222224</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45986.142672222224</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45986.142672222224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45986.142672222224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45986.142672222224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45986.142672222224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45986.142672222224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45986.142672222224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45986.142672222224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45986.142672222224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45986.142672222224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45986.142672222224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45986.142672222224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45986.142672222224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45986.142672222224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45986.142672222224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45986.142672222224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45986.142672222224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45986.142672222224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45986.142672222224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45986.142672222224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45986.142672222224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45986.142672222224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45986.142672222224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45986.142672222224</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45986.142672222224</v>
      </c>
      <c r="H48" s="126"/>
      <c r="I48" s="125" t="str">
        <f>IFERROR(VLOOKUP(D48,DB!A:F,6,0),"")</f>
        <v/>
      </c>
      <c r="J48" s="125" t="str">
        <f>IFERROR(VLOOKUP(D48,DB!A:G,7,0),"")</f>
        <v/>
      </c>
      <c r="K48" s="125"/>
      <c r="L48" s="125" t="str">
        <f>IFERROR(VLOOKUP(D48,DB!A:I,9,0),"")</f>
        <v/>
      </c>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tabSelected="1" workbookViewId="0">
      <selection activeCell="A2" sqref="A2:X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c r="B2" s="137"/>
      <c r="C2" s="138"/>
      <c r="D2" s="137"/>
      <c r="E2" s="109"/>
      <c r="F2" s="139"/>
      <c r="G2" s="75"/>
      <c r="H2" s="139"/>
      <c r="I2" s="137"/>
      <c r="J2" s="137"/>
      <c r="K2" s="140"/>
      <c r="L2" s="141"/>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45986.142672222224</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45986.142672222224</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45986.142672222224</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45986.142672222224</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45986.142672222224</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45986.142672222224</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45986.142672222224</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45986.142672222224</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45986.142672222224</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45986.142672222224</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45986.142672222224</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45986.142672222224</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45986.142672222224</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45986.142672222224</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45986.142672222224</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45986.142672222224</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45986.142672222224</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45986.142672222224</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45986.142672222224</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45986.142672222224</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45986.142672222224</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45986.142672222224</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45986.142672222224</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45986.142672222224</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45986.142672222224</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45986.142672222224</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45986.142672222224</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45986.142672222224</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45986.142672222224</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45986.142672222224</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45986.142672222224</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45986.142672222224</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45986.142672222224</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45986.142672222224</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45986.142672222224</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45986.142672222224</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45986.142672222224</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45986.142672222224</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45986.142672222224</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45986.142672222224</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45986.142672222224</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45986.142672222224</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2025-11-25T00:27:27Z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